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 SERVER\64 docs.illogs.com\__docs\"/>
    </mc:Choice>
  </mc:AlternateContent>
  <xr:revisionPtr revIDLastSave="0" documentId="13_ncr:1_{F0BF6AB3-B4B9-4B19-8B0E-1CDCD5465700}" xr6:coauthVersionLast="47" xr6:coauthVersionMax="47" xr10:uidLastSave="{00000000-0000-0000-0000-000000000000}"/>
  <bookViews>
    <workbookView xWindow="-120" yWindow="-120" windowWidth="29040" windowHeight="15720" activeTab="1" xr2:uid="{448F0580-A6E9-4C62-8171-2459C12C70A5}"/>
  </bookViews>
  <sheets>
    <sheet name="INVOICE" sheetId="2" r:id="rId1"/>
    <sheet name="PACKING LIST" sheetId="3" r:id="rId2"/>
  </sheets>
  <definedNames>
    <definedName name="_xlnm.Print_Titles" localSheetId="0">INVOICE!$1:$33</definedName>
    <definedName name="_xlnm.Print_Titles" localSheetId="1">'PACKING LIST'!$1:$34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3" l="1"/>
  <c r="F45" i="3"/>
  <c r="F34" i="2"/>
  <c r="E35" i="3"/>
  <c r="F35" i="2"/>
  <c r="E36" i="3"/>
  <c r="F36" i="2"/>
  <c r="E37" i="3"/>
  <c r="E38" i="3"/>
  <c r="E39" i="3"/>
  <c r="E40" i="3"/>
  <c r="E41" i="3"/>
  <c r="E42" i="3"/>
  <c r="E43" i="3"/>
  <c r="E44" i="3"/>
  <c r="D35" i="3"/>
  <c r="D36" i="3"/>
  <c r="D37" i="3"/>
  <c r="D38" i="3"/>
  <c r="D39" i="3"/>
  <c r="D40" i="3"/>
  <c r="D41" i="3"/>
  <c r="D42" i="3"/>
  <c r="D43" i="3"/>
  <c r="D44" i="3"/>
  <c r="B35" i="3"/>
  <c r="C35" i="3"/>
  <c r="B36" i="3"/>
  <c r="C36" i="3"/>
  <c r="B37" i="3"/>
  <c r="C37" i="3"/>
  <c r="B38" i="3"/>
  <c r="C38" i="3"/>
  <c r="B39" i="3"/>
  <c r="C39" i="3"/>
  <c r="B40" i="3"/>
  <c r="C40" i="3"/>
  <c r="B41" i="3"/>
  <c r="C41" i="3"/>
  <c r="B42" i="3"/>
  <c r="C42" i="3"/>
  <c r="B43" i="3"/>
  <c r="C43" i="3"/>
  <c r="B44" i="3"/>
  <c r="C44" i="3"/>
  <c r="A36" i="3"/>
  <c r="A37" i="3"/>
  <c r="A38" i="3"/>
  <c r="A39" i="3"/>
  <c r="A40" i="3"/>
  <c r="A41" i="3"/>
  <c r="A42" i="3"/>
  <c r="A43" i="3"/>
  <c r="A44" i="3"/>
  <c r="A35" i="3"/>
  <c r="A30" i="3"/>
  <c r="A28" i="3"/>
  <c r="A29" i="3"/>
  <c r="A27" i="3"/>
  <c r="A26" i="3"/>
  <c r="G16" i="3"/>
  <c r="G15" i="3"/>
  <c r="G9" i="3"/>
  <c r="G8" i="3"/>
  <c r="G7" i="3"/>
  <c r="G6" i="3"/>
  <c r="G5" i="3"/>
  <c r="G4" i="3"/>
  <c r="C23" i="3"/>
  <c r="C22" i="3"/>
  <c r="C21" i="3"/>
  <c r="C20" i="3"/>
  <c r="C19" i="3"/>
  <c r="C18" i="3"/>
  <c r="C16" i="3"/>
  <c r="C15" i="3"/>
  <c r="C14" i="3"/>
  <c r="C13" i="3"/>
  <c r="C12" i="3"/>
  <c r="C11" i="3"/>
  <c r="C9" i="3"/>
  <c r="C8" i="3"/>
  <c r="C7" i="3"/>
  <c r="C6" i="3"/>
  <c r="C5" i="3"/>
  <c r="C4" i="3"/>
  <c r="I35" i="3"/>
  <c r="I36" i="3"/>
  <c r="I37" i="3"/>
  <c r="G38" i="3"/>
  <c r="I38" i="3"/>
  <c r="G39" i="3"/>
  <c r="I39" i="3"/>
  <c r="G40" i="3"/>
  <c r="I40" i="3"/>
  <c r="G41" i="3"/>
  <c r="I41" i="3"/>
  <c r="G42" i="3"/>
  <c r="I42" i="3"/>
  <c r="G43" i="3"/>
  <c r="I43" i="3"/>
  <c r="G44" i="3"/>
  <c r="I44" i="3"/>
  <c r="I45" i="3"/>
  <c r="H35" i="3"/>
  <c r="H36" i="3"/>
  <c r="H37" i="3"/>
  <c r="H38" i="3"/>
  <c r="H39" i="3"/>
  <c r="H40" i="3"/>
  <c r="H41" i="3"/>
  <c r="H42" i="3"/>
  <c r="H43" i="3"/>
  <c r="H44" i="3"/>
  <c r="H45" i="3"/>
  <c r="E45" i="3"/>
  <c r="D45" i="3"/>
  <c r="G22" i="3"/>
  <c r="I22" i="3"/>
  <c r="G21" i="3"/>
  <c r="I21" i="3"/>
  <c r="H20" i="3"/>
  <c r="G19" i="3"/>
  <c r="H19" i="3"/>
  <c r="G18" i="3"/>
  <c r="H18" i="3"/>
  <c r="H34" i="2"/>
  <c r="H35" i="2"/>
  <c r="H36" i="2"/>
  <c r="F37" i="2"/>
  <c r="H37" i="2"/>
  <c r="F38" i="2"/>
  <c r="H38" i="2"/>
  <c r="F39" i="2"/>
  <c r="H39" i="2"/>
  <c r="F40" i="2"/>
  <c r="H40" i="2"/>
  <c r="F41" i="2"/>
  <c r="H41" i="2"/>
  <c r="F42" i="2"/>
  <c r="H42" i="2"/>
  <c r="F43" i="2"/>
  <c r="H43" i="2"/>
  <c r="H44" i="2"/>
  <c r="F44" i="2"/>
  <c r="E44" i="2"/>
  <c r="C44" i="2"/>
  <c r="G21" i="2"/>
  <c r="H21" i="2"/>
  <c r="G20" i="2"/>
  <c r="H20" i="2"/>
  <c r="G19" i="2"/>
  <c r="H19" i="2"/>
  <c r="G18" i="2"/>
  <c r="H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PASS 112233NOIR Minato</author>
  </authors>
  <commentList>
    <comment ref="G13" authorId="0" shapeId="0" xr:uid="{D53E9866-E6BE-4612-A562-42201C994913}">
      <text>
        <r>
          <rPr>
            <b/>
            <sz val="11"/>
            <color indexed="81"/>
            <rFont val="MS P ゴシック"/>
            <family val="2"/>
          </rPr>
          <t>USAGE RATE</t>
        </r>
        <r>
          <rPr>
            <b/>
            <sz val="11"/>
            <color indexed="81"/>
            <rFont val="ＭＳ Ｐゴシック"/>
            <family val="3"/>
            <charset val="128"/>
          </rPr>
          <t>に使用します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  <comment ref="G14" authorId="0" shapeId="0" xr:uid="{0521F845-8485-4C2E-B956-483A7DEC269B}">
      <text>
        <r>
          <rPr>
            <b/>
            <sz val="11"/>
            <color indexed="81"/>
            <rFont val="MS P ゴシック"/>
            <family val="2"/>
          </rPr>
          <t>USAGE RATE</t>
        </r>
        <r>
          <rPr>
            <b/>
            <sz val="11"/>
            <color indexed="81"/>
            <rFont val="ＭＳ Ｐゴシック"/>
            <family val="3"/>
            <charset val="128"/>
          </rPr>
          <t>に使用します</t>
        </r>
      </text>
    </comment>
    <comment ref="F34" authorId="0" shapeId="0" xr:uid="{EF5FEADB-15C2-4708-9A08-F49ABA258D9A}">
      <text>
        <r>
          <rPr>
            <b/>
            <sz val="12"/>
            <color indexed="81"/>
            <rFont val="ＭＳ Ｐゴシック"/>
            <family val="3"/>
            <charset val="128"/>
          </rPr>
          <t>カートンではなく、PCSを参照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  <comment ref="G34" authorId="0" shapeId="0" xr:uid="{AE1689F3-C998-4E05-9DFB-C2EFA3D06B8F}">
      <text>
        <r>
          <rPr>
            <b/>
            <sz val="11"/>
            <color indexed="81"/>
            <rFont val="ＭＳ Ｐゴシック"/>
            <family val="3"/>
            <charset val="128"/>
          </rPr>
          <t>カートンではなく、</t>
        </r>
        <r>
          <rPr>
            <b/>
            <sz val="11"/>
            <color indexed="81"/>
            <rFont val="MS P ゴシック"/>
            <family val="2"/>
          </rPr>
          <t>PCS</t>
        </r>
        <r>
          <rPr>
            <b/>
            <sz val="11"/>
            <color indexed="81"/>
            <rFont val="ＭＳ Ｐゴシック"/>
            <family val="3"/>
            <charset val="128"/>
          </rPr>
          <t>を参照</t>
        </r>
      </text>
    </comment>
  </commentList>
</comments>
</file>

<file path=xl/sharedStrings.xml><?xml version="1.0" encoding="utf-8"?>
<sst xmlns="http://schemas.openxmlformats.org/spreadsheetml/2006/main" count="119" uniqueCount="71">
  <si>
    <t>SHIPPER NAME</t>
  </si>
  <si>
    <t>SHIPPER ADDRESS</t>
  </si>
  <si>
    <t>SHIPPER TEL</t>
  </si>
  <si>
    <t>SHIPPER E-Mail</t>
    <phoneticPr fontId="4"/>
  </si>
  <si>
    <t>SHIPPER P.I.C</t>
    <phoneticPr fontId="4"/>
  </si>
  <si>
    <t>CONSIGNEE ADDRESS</t>
  </si>
  <si>
    <t>BANK INFORMATION</t>
    <phoneticPr fontId="4"/>
  </si>
  <si>
    <t>PAYING BANK</t>
    <phoneticPr fontId="4"/>
  </si>
  <si>
    <t>CONSIGNEE TEL</t>
  </si>
  <si>
    <t>BRANCH NAME</t>
    <phoneticPr fontId="4"/>
  </si>
  <si>
    <t>ADDRESS</t>
    <phoneticPr fontId="4"/>
  </si>
  <si>
    <t>CONSIGNEE E-Mail</t>
    <phoneticPr fontId="4"/>
  </si>
  <si>
    <t>SWIFT CODE</t>
    <phoneticPr fontId="4"/>
  </si>
  <si>
    <t>CONSIGNEE P.I.C</t>
    <phoneticPr fontId="4"/>
  </si>
  <si>
    <t>BENEFICIARY'S NAME</t>
    <phoneticPr fontId="4"/>
  </si>
  <si>
    <t>IMPORTER ADDRESS</t>
  </si>
  <si>
    <t>IMPORTER TEL</t>
  </si>
  <si>
    <t>IMPORTER E-Mail</t>
    <phoneticPr fontId="4"/>
  </si>
  <si>
    <t>IMPORTER P.I.C</t>
    <phoneticPr fontId="4"/>
  </si>
  <si>
    <t>Notes:</t>
    <phoneticPr fontId="4"/>
  </si>
  <si>
    <t>DETAIL</t>
    <phoneticPr fontId="4"/>
  </si>
  <si>
    <t>PRODUCT ID</t>
    <phoneticPr fontId="4"/>
  </si>
  <si>
    <t>CARTON MARK</t>
    <phoneticPr fontId="4"/>
  </si>
  <si>
    <t>PRODUCTS (SERVICE) NAME</t>
    <phoneticPr fontId="4"/>
  </si>
  <si>
    <t>QUANTITIY
IN CARTON</t>
    <phoneticPr fontId="4"/>
  </si>
  <si>
    <t>CARTON</t>
    <phoneticPr fontId="4"/>
  </si>
  <si>
    <t>PCS AMOUNT</t>
    <phoneticPr fontId="4"/>
  </si>
  <si>
    <t>NOTE</t>
    <phoneticPr fontId="4"/>
  </si>
  <si>
    <t>TOTAL</t>
    <phoneticPr fontId="4"/>
  </si>
  <si>
    <t>SKU</t>
    <phoneticPr fontId="4"/>
  </si>
  <si>
    <t>UNIT VALUE
USD</t>
    <phoneticPr fontId="4"/>
  </si>
  <si>
    <t>AMOUNT VALUE
USD</t>
    <phoneticPr fontId="4"/>
  </si>
  <si>
    <t>INVOICE No</t>
    <phoneticPr fontId="4"/>
  </si>
  <si>
    <t>EXPORT DATE</t>
    <phoneticPr fontId="4"/>
  </si>
  <si>
    <t>ISSUE DATE</t>
    <phoneticPr fontId="4"/>
  </si>
  <si>
    <t>ACCOUNT No.</t>
    <phoneticPr fontId="4"/>
  </si>
  <si>
    <t>SHIPPER / SELLER INFORMATION</t>
    <phoneticPr fontId="4"/>
  </si>
  <si>
    <t>CONSIGNEE</t>
    <phoneticPr fontId="4"/>
  </si>
  <si>
    <t>IMPORTER NAME</t>
    <phoneticPr fontId="4"/>
  </si>
  <si>
    <t>NAME/TITLE</t>
    <phoneticPr fontId="4"/>
  </si>
  <si>
    <t xml:space="preserve">CARTON </t>
    <phoneticPr fontId="4"/>
  </si>
  <si>
    <t>PCS</t>
    <phoneticPr fontId="4"/>
  </si>
  <si>
    <t>TERMS</t>
    <phoneticPr fontId="4"/>
  </si>
  <si>
    <t>Signature of shipper</t>
    <phoneticPr fontId="4"/>
  </si>
  <si>
    <t>Oath：I declare all the information contained in the INVOICE to be true and correct.</t>
    <phoneticPr fontId="4"/>
  </si>
  <si>
    <t>B/L No</t>
    <phoneticPr fontId="4"/>
  </si>
  <si>
    <t>CURRENCY</t>
    <phoneticPr fontId="4"/>
  </si>
  <si>
    <t>PAYMENT TERMS</t>
    <phoneticPr fontId="4"/>
  </si>
  <si>
    <t>LOADING : DEPATURE</t>
    <phoneticPr fontId="4"/>
  </si>
  <si>
    <t>UNLOADING : DESTINATION</t>
    <phoneticPr fontId="4"/>
  </si>
  <si>
    <t>BILLING (USD)</t>
    <phoneticPr fontId="4"/>
  </si>
  <si>
    <t>COMMERCIAL INVOICE</t>
    <phoneticPr fontId="4"/>
  </si>
  <si>
    <t>PACKING LIST (SAMPLE)</t>
    <phoneticPr fontId="4"/>
  </si>
  <si>
    <t>LOGISTICS</t>
    <phoneticPr fontId="4"/>
  </si>
  <si>
    <t>SHIPPING/CUSTOMS BROKERS</t>
    <phoneticPr fontId="4"/>
  </si>
  <si>
    <t>CONTAINER</t>
    <phoneticPr fontId="4"/>
  </si>
  <si>
    <t>CONTAINER Payload</t>
    <phoneticPr fontId="4"/>
  </si>
  <si>
    <t>kg</t>
    <phoneticPr fontId="4"/>
  </si>
  <si>
    <t>CONTAINER M3</t>
    <phoneticPr fontId="4"/>
  </si>
  <si>
    <t>M3</t>
    <phoneticPr fontId="4"/>
  </si>
  <si>
    <t>IMPORTER</t>
    <phoneticPr fontId="4"/>
  </si>
  <si>
    <t>TOTAL WEIGHT (KG)</t>
    <phoneticPr fontId="4"/>
  </si>
  <si>
    <t>KG / usage rate</t>
    <phoneticPr fontId="4"/>
  </si>
  <si>
    <t>TOTAL M3 (KG)</t>
    <phoneticPr fontId="4"/>
  </si>
  <si>
    <t>M3 / usage rate</t>
    <phoneticPr fontId="4"/>
  </si>
  <si>
    <t>AMOUNT</t>
    <phoneticPr fontId="4"/>
  </si>
  <si>
    <t>KG</t>
    <phoneticPr fontId="4"/>
  </si>
  <si>
    <t>UNIT WEIGHT</t>
    <phoneticPr fontId="4"/>
  </si>
  <si>
    <t>UNIT M3</t>
    <phoneticPr fontId="4"/>
  </si>
  <si>
    <t>TOTAL WEIGHT</t>
    <phoneticPr fontId="4"/>
  </si>
  <si>
    <t>TOTAL M3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</si>
</sst>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;[Red]\-#,##0.000"/>
    <numFmt numFmtId="177" formatCode="yyyy/mm/dd"/>
    <numFmt numFmtId="178" formatCode="0.000%"/>
    <numFmt numFmtId="179" formatCode="#,##0.000"/>
  </numFmts>
  <fonts count="3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26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9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6"/>
      <color theme="0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indexed="81"/>
      <name val="MS P ゴシック"/>
      <family val="2"/>
    </font>
    <font>
      <b/>
      <sz val="11"/>
      <color indexed="81"/>
      <name val="ＭＳ Ｐゴシック"/>
      <family val="3"/>
      <charset val="128"/>
    </font>
    <font>
      <sz val="9"/>
      <color indexed="81"/>
      <name val="MS P ゴシック"/>
      <family val="2"/>
    </font>
    <font>
      <b/>
      <sz val="12"/>
      <color indexed="8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 style="dotted">
        <color auto="1"/>
      </top>
      <bottom/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11" fillId="0" borderId="0" xfId="1" applyFont="1" applyAlignment="1">
      <alignment vertical="center" wrapText="1"/>
    </xf>
    <xf numFmtId="0" fontId="12" fillId="0" borderId="0" xfId="0" applyFont="1" applyAlignment="1">
      <alignment vertical="center" wrapText="1"/>
    </xf>
    <xf numFmtId="38" fontId="18" fillId="0" borderId="0" xfId="1" applyFont="1" applyAlignment="1">
      <alignment vertical="center" wrapText="1"/>
    </xf>
    <xf numFmtId="176" fontId="16" fillId="0" borderId="0" xfId="1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38" fontId="18" fillId="0" borderId="0" xfId="1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4" borderId="3" xfId="0" applyFont="1" applyFill="1" applyBorder="1">
      <alignment vertical="center"/>
    </xf>
    <xf numFmtId="0" fontId="15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vertical="center" wrapText="1"/>
    </xf>
    <xf numFmtId="0" fontId="13" fillId="0" borderId="3" xfId="0" applyFont="1" applyBorder="1">
      <alignment vertical="center"/>
    </xf>
    <xf numFmtId="0" fontId="13" fillId="0" borderId="4" xfId="0" applyFont="1" applyBorder="1">
      <alignment vertical="center"/>
    </xf>
    <xf numFmtId="0" fontId="11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25" fillId="5" borderId="6" xfId="0" applyFont="1" applyFill="1" applyBorder="1">
      <alignment vertical="center"/>
    </xf>
    <xf numFmtId="0" fontId="22" fillId="5" borderId="7" xfId="0" applyFont="1" applyFill="1" applyBorder="1">
      <alignment vertical="center"/>
    </xf>
    <xf numFmtId="0" fontId="15" fillId="0" borderId="10" xfId="0" applyFont="1" applyBorder="1" applyAlignment="1">
      <alignment horizontal="left" vertical="center"/>
    </xf>
    <xf numFmtId="0" fontId="9" fillId="4" borderId="0" xfId="0" applyFont="1" applyFill="1">
      <alignment vertical="center"/>
    </xf>
    <xf numFmtId="0" fontId="15" fillId="0" borderId="10" xfId="0" applyFont="1" applyBorder="1" applyAlignment="1">
      <alignment vertical="center" wrapText="1"/>
    </xf>
    <xf numFmtId="0" fontId="9" fillId="4" borderId="13" xfId="0" applyFont="1" applyFill="1" applyBorder="1">
      <alignment vertical="center"/>
    </xf>
    <xf numFmtId="0" fontId="15" fillId="0" borderId="13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9" fillId="4" borderId="5" xfId="0" applyFont="1" applyFill="1" applyBorder="1">
      <alignment vertical="center"/>
    </xf>
    <xf numFmtId="0" fontId="15" fillId="0" borderId="5" xfId="0" applyFont="1" applyBorder="1" applyAlignment="1">
      <alignment horizontal="left" vertical="center"/>
    </xf>
    <xf numFmtId="0" fontId="23" fillId="5" borderId="6" xfId="0" applyFont="1" applyFill="1" applyBorder="1">
      <alignment vertical="center"/>
    </xf>
    <xf numFmtId="0" fontId="26" fillId="5" borderId="7" xfId="0" applyFont="1" applyFill="1" applyBorder="1">
      <alignment vertical="center"/>
    </xf>
    <xf numFmtId="0" fontId="27" fillId="5" borderId="7" xfId="0" applyFont="1" applyFill="1" applyBorder="1" applyAlignment="1">
      <alignment horizontal="left" vertical="center"/>
    </xf>
    <xf numFmtId="0" fontId="27" fillId="5" borderId="8" xfId="0" applyFont="1" applyFill="1" applyBorder="1" applyAlignment="1">
      <alignment horizontal="left" vertical="center"/>
    </xf>
    <xf numFmtId="0" fontId="27" fillId="5" borderId="7" xfId="0" applyFont="1" applyFill="1" applyBorder="1">
      <alignment vertical="center"/>
    </xf>
    <xf numFmtId="0" fontId="27" fillId="5" borderId="8" xfId="0" applyFont="1" applyFill="1" applyBorder="1">
      <alignment vertical="center"/>
    </xf>
    <xf numFmtId="0" fontId="24" fillId="5" borderId="7" xfId="0" applyFont="1" applyFill="1" applyBorder="1">
      <alignment vertical="center"/>
    </xf>
    <xf numFmtId="0" fontId="28" fillId="5" borderId="7" xfId="0" applyFont="1" applyFill="1" applyBorder="1" applyAlignment="1">
      <alignment horizontal="left" vertical="center"/>
    </xf>
    <xf numFmtId="0" fontId="28" fillId="5" borderId="8" xfId="0" applyFont="1" applyFill="1" applyBorder="1" applyAlignment="1">
      <alignment horizontal="left" vertical="center"/>
    </xf>
    <xf numFmtId="0" fontId="13" fillId="0" borderId="10" xfId="0" applyFont="1" applyBorder="1">
      <alignment vertical="center"/>
    </xf>
    <xf numFmtId="0" fontId="13" fillId="0" borderId="17" xfId="0" applyFont="1" applyBorder="1">
      <alignment vertical="center"/>
    </xf>
    <xf numFmtId="0" fontId="11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29" fillId="5" borderId="7" xfId="0" applyFont="1" applyFill="1" applyBorder="1">
      <alignment vertical="center"/>
    </xf>
    <xf numFmtId="0" fontId="30" fillId="5" borderId="7" xfId="0" applyFont="1" applyFill="1" applyBorder="1">
      <alignment vertical="center"/>
    </xf>
    <xf numFmtId="0" fontId="30" fillId="5" borderId="7" xfId="0" applyFont="1" applyFill="1" applyBorder="1" applyAlignment="1">
      <alignment horizontal="left" vertical="center" wrapText="1"/>
    </xf>
    <xf numFmtId="0" fontId="30" fillId="5" borderId="8" xfId="0" applyFont="1" applyFill="1" applyBorder="1" applyAlignment="1">
      <alignment horizontal="left" vertical="center" wrapText="1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0" fontId="0" fillId="4" borderId="3" xfId="0" applyFill="1" applyBorder="1" applyAlignment="1"/>
    <xf numFmtId="0" fontId="0" fillId="4" borderId="4" xfId="0" applyFill="1" applyBorder="1" applyAlignment="1"/>
    <xf numFmtId="0" fontId="0" fillId="4" borderId="13" xfId="0" applyFill="1" applyBorder="1" applyAlignment="1"/>
    <xf numFmtId="0" fontId="13" fillId="4" borderId="3" xfId="0" applyFont="1" applyFill="1" applyBorder="1" applyAlignment="1"/>
    <xf numFmtId="0" fontId="7" fillId="0" borderId="3" xfId="0" applyFont="1" applyBorder="1" applyAlignment="1"/>
    <xf numFmtId="0" fontId="13" fillId="4" borderId="4" xfId="0" applyFont="1" applyFill="1" applyBorder="1" applyAlignment="1"/>
    <xf numFmtId="0" fontId="14" fillId="4" borderId="4" xfId="0" quotePrefix="1" applyFont="1" applyFill="1" applyBorder="1" applyAlignment="1"/>
    <xf numFmtId="0" fontId="14" fillId="4" borderId="4" xfId="0" applyFont="1" applyFill="1" applyBorder="1" applyAlignment="1"/>
    <xf numFmtId="0" fontId="14" fillId="4" borderId="13" xfId="0" applyFont="1" applyFill="1" applyBorder="1" applyAlignment="1"/>
    <xf numFmtId="0" fontId="5" fillId="4" borderId="3" xfId="0" applyFont="1" applyFill="1" applyBorder="1">
      <alignment vertical="center"/>
    </xf>
    <xf numFmtId="0" fontId="7" fillId="4" borderId="4" xfId="0" applyFont="1" applyFill="1" applyBorder="1">
      <alignment vertical="center"/>
    </xf>
    <xf numFmtId="38" fontId="5" fillId="4" borderId="4" xfId="0" applyNumberFormat="1" applyFont="1" applyFill="1" applyBorder="1" applyAlignment="1">
      <alignment horizontal="right" vertical="center" indent="1"/>
    </xf>
    <xf numFmtId="0" fontId="5" fillId="4" borderId="13" xfId="0" applyFont="1" applyFill="1" applyBorder="1" applyAlignment="1">
      <alignment horizontal="right" vertical="center" indent="1"/>
    </xf>
    <xf numFmtId="0" fontId="9" fillId="0" borderId="0" xfId="0" applyFont="1">
      <alignment vertical="center"/>
    </xf>
    <xf numFmtId="0" fontId="12" fillId="0" borderId="0" xfId="0" applyFont="1" applyAlignment="1">
      <alignment vertical="top" wrapText="1"/>
    </xf>
    <xf numFmtId="0" fontId="0" fillId="0" borderId="18" xfId="0" applyBorder="1">
      <alignment vertical="center"/>
    </xf>
    <xf numFmtId="0" fontId="0" fillId="0" borderId="11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12" fillId="0" borderId="11" xfId="0" applyFont="1" applyBorder="1" applyAlignment="1">
      <alignment vertical="top"/>
    </xf>
    <xf numFmtId="0" fontId="12" fillId="0" borderId="18" xfId="0" applyFont="1" applyBorder="1" applyAlignment="1">
      <alignment vertical="top" wrapText="1"/>
    </xf>
    <xf numFmtId="0" fontId="12" fillId="0" borderId="19" xfId="0" applyFont="1" applyBorder="1" applyAlignment="1">
      <alignment vertical="top"/>
    </xf>
    <xf numFmtId="0" fontId="12" fillId="0" borderId="20" xfId="0" applyFont="1" applyBorder="1" applyAlignment="1">
      <alignment vertical="top" wrapText="1"/>
    </xf>
    <xf numFmtId="0" fontId="12" fillId="0" borderId="21" xfId="0" applyFont="1" applyBorder="1" applyAlignment="1">
      <alignment vertical="top" wrapText="1"/>
    </xf>
    <xf numFmtId="0" fontId="29" fillId="5" borderId="22" xfId="0" applyFont="1" applyFill="1" applyBorder="1">
      <alignment vertical="center"/>
    </xf>
    <xf numFmtId="0" fontId="29" fillId="5" borderId="23" xfId="0" applyFont="1" applyFill="1" applyBorder="1">
      <alignment vertical="center"/>
    </xf>
    <xf numFmtId="0" fontId="29" fillId="5" borderId="24" xfId="0" applyFont="1" applyFill="1" applyBorder="1" applyAlignment="1">
      <alignment horizontal="right" vertical="center"/>
    </xf>
    <xf numFmtId="0" fontId="29" fillId="5" borderId="24" xfId="0" applyFont="1" applyFill="1" applyBorder="1">
      <alignment vertical="center"/>
    </xf>
    <xf numFmtId="0" fontId="5" fillId="0" borderId="11" xfId="0" applyFont="1" applyBorder="1">
      <alignment vertical="center"/>
    </xf>
    <xf numFmtId="0" fontId="11" fillId="0" borderId="4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13" xfId="0" applyFont="1" applyBorder="1" applyAlignment="1"/>
    <xf numFmtId="0" fontId="11" fillId="0" borderId="14" xfId="0" applyFont="1" applyBorder="1" applyAlignment="1"/>
    <xf numFmtId="0" fontId="6" fillId="4" borderId="9" xfId="0" applyFont="1" applyFill="1" applyBorder="1" applyAlignment="1"/>
    <xf numFmtId="0" fontId="6" fillId="4" borderId="16" xfId="0" applyFont="1" applyFill="1" applyBorder="1" applyAlignment="1"/>
    <xf numFmtId="0" fontId="6" fillId="4" borderId="12" xfId="0" applyFont="1" applyFill="1" applyBorder="1" applyAlignment="1"/>
    <xf numFmtId="0" fontId="6" fillId="4" borderId="9" xfId="0" quotePrefix="1" applyFont="1" applyFill="1" applyBorder="1" applyAlignment="1"/>
    <xf numFmtId="0" fontId="5" fillId="4" borderId="9" xfId="0" applyFont="1" applyFill="1" applyBorder="1">
      <alignment vertical="center"/>
    </xf>
    <xf numFmtId="0" fontId="5" fillId="4" borderId="16" xfId="0" applyFont="1" applyFill="1" applyBorder="1">
      <alignment vertical="center"/>
    </xf>
    <xf numFmtId="0" fontId="5" fillId="4" borderId="16" xfId="0" applyFont="1" applyFill="1" applyBorder="1" applyAlignment="1">
      <alignment vertical="center" wrapText="1"/>
    </xf>
    <xf numFmtId="0" fontId="5" fillId="4" borderId="12" xfId="0" applyFont="1" applyFill="1" applyBorder="1">
      <alignment vertical="center"/>
    </xf>
    <xf numFmtId="0" fontId="5" fillId="4" borderId="11" xfId="0" applyFont="1" applyFill="1" applyBorder="1">
      <alignment vertical="center"/>
    </xf>
    <xf numFmtId="0" fontId="5" fillId="4" borderId="15" xfId="0" applyFont="1" applyFill="1" applyBorder="1">
      <alignment vertical="center"/>
    </xf>
    <xf numFmtId="0" fontId="12" fillId="0" borderId="4" xfId="0" applyFont="1" applyBorder="1" applyAlignment="1"/>
    <xf numFmtId="0" fontId="12" fillId="0" borderId="13" xfId="0" applyFont="1" applyBorder="1" applyAlignment="1"/>
    <xf numFmtId="0" fontId="15" fillId="0" borderId="3" xfId="0" quotePrefix="1" applyFont="1" applyBorder="1" applyAlignment="1">
      <alignment horizontal="left" vertical="center"/>
    </xf>
    <xf numFmtId="14" fontId="11" fillId="0" borderId="3" xfId="0" applyNumberFormat="1" applyFont="1" applyBorder="1" applyAlignment="1">
      <alignment horizontal="left"/>
    </xf>
    <xf numFmtId="14" fontId="11" fillId="0" borderId="10" xfId="0" applyNumberFormat="1" applyFont="1" applyBorder="1" applyAlignment="1">
      <alignment horizontal="left"/>
    </xf>
    <xf numFmtId="177" fontId="11" fillId="0" borderId="4" xfId="0" applyNumberFormat="1" applyFont="1" applyBorder="1" applyAlignment="1">
      <alignment horizontal="left"/>
    </xf>
    <xf numFmtId="177" fontId="11" fillId="0" borderId="17" xfId="0" applyNumberFormat="1" applyFont="1" applyBorder="1" applyAlignment="1">
      <alignment horizontal="left"/>
    </xf>
    <xf numFmtId="177" fontId="12" fillId="0" borderId="4" xfId="0" quotePrefix="1" applyNumberFormat="1" applyFont="1" applyBorder="1" applyAlignment="1">
      <alignment horizontal="left"/>
    </xf>
    <xf numFmtId="0" fontId="32" fillId="0" borderId="0" xfId="0" applyFont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  <xf numFmtId="0" fontId="9" fillId="7" borderId="0" xfId="0" applyFont="1" applyFill="1" applyAlignment="1">
      <alignment horizontal="right" wrapText="1"/>
    </xf>
    <xf numFmtId="0" fontId="10" fillId="7" borderId="0" xfId="0" applyFont="1" applyFill="1" applyAlignment="1">
      <alignment horizontal="center" wrapText="1"/>
    </xf>
    <xf numFmtId="0" fontId="10" fillId="7" borderId="0" xfId="0" applyFont="1" applyFill="1" applyAlignment="1">
      <alignment wrapText="1"/>
    </xf>
    <xf numFmtId="38" fontId="10" fillId="7" borderId="0" xfId="0" applyNumberFormat="1" applyFont="1" applyFill="1" applyAlignment="1">
      <alignment wrapText="1"/>
    </xf>
    <xf numFmtId="176" fontId="16" fillId="7" borderId="0" xfId="0" applyNumberFormat="1" applyFont="1" applyFill="1" applyAlignment="1">
      <alignment vertical="center" wrapText="1"/>
    </xf>
    <xf numFmtId="176" fontId="10" fillId="7" borderId="0" xfId="0" applyNumberFormat="1" applyFont="1" applyFill="1" applyAlignment="1">
      <alignment wrapText="1"/>
    </xf>
    <xf numFmtId="0" fontId="13" fillId="7" borderId="0" xfId="0" applyFont="1" applyFill="1" applyAlignment="1">
      <alignment wrapText="1"/>
    </xf>
    <xf numFmtId="0" fontId="13" fillId="0" borderId="3" xfId="0" applyFont="1" applyBorder="1" applyAlignment="1"/>
    <xf numFmtId="0" fontId="13" fillId="0" borderId="10" xfId="0" applyFont="1" applyBorder="1" applyAlignment="1"/>
    <xf numFmtId="0" fontId="6" fillId="4" borderId="16" xfId="0" quotePrefix="1" applyFont="1" applyFill="1" applyBorder="1" applyAlignment="1"/>
    <xf numFmtId="0" fontId="13" fillId="0" borderId="4" xfId="0" applyFont="1" applyBorder="1" applyAlignment="1"/>
    <xf numFmtId="0" fontId="13" fillId="0" borderId="17" xfId="0" applyFont="1" applyBorder="1" applyAlignment="1"/>
    <xf numFmtId="3" fontId="12" fillId="0" borderId="4" xfId="0" applyNumberFormat="1" applyFont="1" applyBorder="1" applyAlignment="1"/>
    <xf numFmtId="0" fontId="11" fillId="0" borderId="4" xfId="0" applyFont="1" applyBorder="1" applyAlignment="1">
      <alignment horizontal="left" wrapText="1"/>
    </xf>
    <xf numFmtId="0" fontId="11" fillId="0" borderId="17" xfId="0" applyFont="1" applyBorder="1" applyAlignment="1">
      <alignment horizontal="left" wrapText="1"/>
    </xf>
    <xf numFmtId="0" fontId="14" fillId="8" borderId="3" xfId="0" applyFont="1" applyFill="1" applyBorder="1">
      <alignment vertical="center"/>
    </xf>
    <xf numFmtId="0" fontId="12" fillId="8" borderId="3" xfId="0" applyFont="1" applyFill="1" applyBorder="1" applyAlignment="1">
      <alignment horizontal="left" vertical="center" wrapText="1"/>
    </xf>
    <xf numFmtId="0" fontId="12" fillId="8" borderId="10" xfId="0" applyFont="1" applyFill="1" applyBorder="1" applyAlignment="1">
      <alignment horizontal="left" vertical="center" wrapText="1"/>
    </xf>
    <xf numFmtId="38" fontId="14" fillId="8" borderId="4" xfId="0" applyNumberFormat="1" applyFont="1" applyFill="1" applyBorder="1">
      <alignment vertical="center"/>
    </xf>
    <xf numFmtId="0" fontId="12" fillId="8" borderId="4" xfId="0" applyFont="1" applyFill="1" applyBorder="1" applyAlignment="1">
      <alignment vertical="center" wrapText="1"/>
    </xf>
    <xf numFmtId="0" fontId="11" fillId="8" borderId="17" xfId="0" applyFont="1" applyFill="1" applyBorder="1" applyAlignment="1">
      <alignment vertical="center" wrapText="1"/>
    </xf>
    <xf numFmtId="0" fontId="14" fillId="8" borderId="4" xfId="0" applyFont="1" applyFill="1" applyBorder="1" applyAlignment="1">
      <alignment vertical="center" wrapText="1"/>
    </xf>
    <xf numFmtId="0" fontId="17" fillId="8" borderId="17" xfId="0" applyFont="1" applyFill="1" applyBorder="1">
      <alignment vertical="center"/>
    </xf>
    <xf numFmtId="178" fontId="10" fillId="8" borderId="17" xfId="4" applyNumberFormat="1" applyFont="1" applyFill="1" applyBorder="1">
      <alignment vertical="center"/>
    </xf>
    <xf numFmtId="176" fontId="14" fillId="8" borderId="13" xfId="0" applyNumberFormat="1" applyFont="1" applyFill="1" applyBorder="1" applyAlignment="1">
      <alignment vertical="center" wrapText="1"/>
    </xf>
    <xf numFmtId="0" fontId="12" fillId="8" borderId="13" xfId="0" applyFont="1" applyFill="1" applyBorder="1">
      <alignment vertical="center"/>
    </xf>
    <xf numFmtId="178" fontId="10" fillId="8" borderId="14" xfId="4" applyNumberFormat="1" applyFont="1" applyFill="1" applyBorder="1">
      <alignment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 wrapText="1"/>
    </xf>
    <xf numFmtId="179" fontId="9" fillId="8" borderId="0" xfId="1" applyNumberFormat="1" applyFont="1" applyFill="1" applyAlignment="1">
      <alignment vertical="center" wrapText="1"/>
    </xf>
    <xf numFmtId="0" fontId="9" fillId="8" borderId="0" xfId="0" applyFont="1" applyFill="1" applyAlignment="1">
      <alignment horizontal="right" wrapText="1"/>
    </xf>
    <xf numFmtId="0" fontId="10" fillId="8" borderId="0" xfId="0" applyFont="1" applyFill="1" applyAlignment="1">
      <alignment horizontal="center" wrapText="1"/>
    </xf>
    <xf numFmtId="0" fontId="10" fillId="8" borderId="0" xfId="0" applyFont="1" applyFill="1" applyAlignment="1">
      <alignment wrapText="1"/>
    </xf>
    <xf numFmtId="38" fontId="10" fillId="8" borderId="0" xfId="0" applyNumberFormat="1" applyFont="1" applyFill="1" applyAlignment="1">
      <alignment wrapText="1"/>
    </xf>
    <xf numFmtId="179" fontId="9" fillId="8" borderId="0" xfId="0" applyNumberFormat="1" applyFont="1" applyFill="1" applyAlignment="1">
      <alignment wrapText="1"/>
    </xf>
    <xf numFmtId="0" fontId="15" fillId="9" borderId="3" xfId="0" applyFont="1" applyFill="1" applyBorder="1" applyAlignment="1">
      <alignment horizontal="left" vertical="center"/>
    </xf>
    <xf numFmtId="0" fontId="15" fillId="9" borderId="3" xfId="0" applyFont="1" applyFill="1" applyBorder="1" applyAlignment="1">
      <alignment vertical="center" wrapText="1"/>
    </xf>
    <xf numFmtId="0" fontId="15" fillId="9" borderId="3" xfId="0" quotePrefix="1" applyFont="1" applyFill="1" applyBorder="1" applyAlignment="1">
      <alignment horizontal="left" vertical="center"/>
    </xf>
    <xf numFmtId="0" fontId="15" fillId="9" borderId="5" xfId="0" applyFont="1" applyFill="1" applyBorder="1" applyAlignment="1">
      <alignment horizontal="left" vertical="center"/>
    </xf>
    <xf numFmtId="0" fontId="15" fillId="9" borderId="10" xfId="0" applyFont="1" applyFill="1" applyBorder="1" applyAlignment="1">
      <alignment horizontal="left" vertical="center"/>
    </xf>
    <xf numFmtId="0" fontId="15" fillId="9" borderId="10" xfId="0" applyFont="1" applyFill="1" applyBorder="1" applyAlignment="1">
      <alignment vertical="center" wrapText="1"/>
    </xf>
    <xf numFmtId="0" fontId="15" fillId="9" borderId="14" xfId="0" applyFont="1" applyFill="1" applyBorder="1" applyAlignment="1">
      <alignment horizontal="left" vertical="center"/>
    </xf>
    <xf numFmtId="0" fontId="15" fillId="9" borderId="13" xfId="0" applyFont="1" applyFill="1" applyBorder="1" applyAlignment="1">
      <alignment horizontal="left" vertical="center"/>
    </xf>
    <xf numFmtId="14" fontId="11" fillId="9" borderId="3" xfId="0" applyNumberFormat="1" applyFont="1" applyFill="1" applyBorder="1" applyAlignment="1">
      <alignment horizontal="left"/>
    </xf>
    <xf numFmtId="14" fontId="11" fillId="9" borderId="10" xfId="0" applyNumberFormat="1" applyFont="1" applyFill="1" applyBorder="1" applyAlignment="1">
      <alignment horizontal="left"/>
    </xf>
    <xf numFmtId="177" fontId="12" fillId="9" borderId="4" xfId="0" quotePrefix="1" applyNumberFormat="1" applyFont="1" applyFill="1" applyBorder="1" applyAlignment="1">
      <alignment horizontal="left"/>
    </xf>
    <xf numFmtId="177" fontId="11" fillId="9" borderId="4" xfId="0" applyNumberFormat="1" applyFont="1" applyFill="1" applyBorder="1" applyAlignment="1">
      <alignment horizontal="left"/>
    </xf>
    <xf numFmtId="177" fontId="11" fillId="9" borderId="17" xfId="0" applyNumberFormat="1" applyFont="1" applyFill="1" applyBorder="1" applyAlignment="1">
      <alignment horizontal="left"/>
    </xf>
    <xf numFmtId="0" fontId="11" fillId="9" borderId="4" xfId="0" applyFont="1" applyFill="1" applyBorder="1" applyAlignment="1">
      <alignment horizontal="left"/>
    </xf>
    <xf numFmtId="0" fontId="11" fillId="9" borderId="17" xfId="0" applyFont="1" applyFill="1" applyBorder="1" applyAlignment="1">
      <alignment horizontal="left"/>
    </xf>
    <xf numFmtId="0" fontId="11" fillId="9" borderId="13" xfId="0" applyFont="1" applyFill="1" applyBorder="1" applyAlignment="1"/>
    <xf numFmtId="0" fontId="11" fillId="9" borderId="14" xfId="0" applyFont="1" applyFill="1" applyBorder="1" applyAlignment="1"/>
    <xf numFmtId="0" fontId="12" fillId="9" borderId="4" xfId="0" applyFont="1" applyFill="1" applyBorder="1" applyAlignment="1"/>
    <xf numFmtId="0" fontId="12" fillId="9" borderId="4" xfId="0" applyFont="1" applyFill="1" applyBorder="1" applyAlignment="1">
      <alignment horizontal="left" wrapText="1"/>
    </xf>
    <xf numFmtId="0" fontId="12" fillId="9" borderId="17" xfId="0" applyFont="1" applyFill="1" applyBorder="1" applyAlignment="1">
      <alignment horizontal="left" wrapText="1"/>
    </xf>
    <xf numFmtId="0" fontId="12" fillId="9" borderId="13" xfId="0" applyFont="1" applyFill="1" applyBorder="1" applyAlignment="1"/>
    <xf numFmtId="0" fontId="11" fillId="9" borderId="13" xfId="0" applyFont="1" applyFill="1" applyBorder="1" applyAlignment="1">
      <alignment horizontal="left" wrapText="1"/>
    </xf>
    <xf numFmtId="0" fontId="11" fillId="9" borderId="14" xfId="0" applyFont="1" applyFill="1" applyBorder="1" applyAlignment="1">
      <alignment horizontal="left" wrapText="1"/>
    </xf>
    <xf numFmtId="0" fontId="12" fillId="9" borderId="11" xfId="0" applyFont="1" applyFill="1" applyBorder="1" applyAlignment="1">
      <alignment vertical="top"/>
    </xf>
    <xf numFmtId="0" fontId="12" fillId="9" borderId="0" xfId="0" applyFont="1" applyFill="1" applyAlignment="1">
      <alignment vertical="top" wrapText="1"/>
    </xf>
    <xf numFmtId="0" fontId="12" fillId="9" borderId="18" xfId="0" applyFont="1" applyFill="1" applyBorder="1" applyAlignment="1">
      <alignment vertical="top" wrapText="1"/>
    </xf>
    <xf numFmtId="0" fontId="33" fillId="9" borderId="0" xfId="0" applyFont="1" applyFill="1" applyAlignment="1">
      <alignment vertical="top"/>
    </xf>
    <xf numFmtId="0" fontId="12" fillId="9" borderId="19" xfId="0" applyFont="1" applyFill="1" applyBorder="1" applyAlignment="1">
      <alignment vertical="top"/>
    </xf>
    <xf numFmtId="0" fontId="12" fillId="9" borderId="20" xfId="0" applyFont="1" applyFill="1" applyBorder="1" applyAlignment="1">
      <alignment vertical="top" wrapText="1"/>
    </xf>
    <xf numFmtId="0" fontId="12" fillId="9" borderId="21" xfId="0" applyFont="1" applyFill="1" applyBorder="1" applyAlignment="1">
      <alignment vertical="top" wrapText="1"/>
    </xf>
    <xf numFmtId="0" fontId="14" fillId="9" borderId="0" xfId="0" applyFont="1" applyFill="1" applyAlignment="1">
      <alignment horizontal="center" vertical="center" wrapText="1"/>
    </xf>
    <xf numFmtId="0" fontId="14" fillId="9" borderId="3" xfId="0" applyFont="1" applyFill="1" applyBorder="1">
      <alignment vertical="center"/>
    </xf>
    <xf numFmtId="0" fontId="12" fillId="9" borderId="3" xfId="0" applyFont="1" applyFill="1" applyBorder="1" applyAlignment="1">
      <alignment horizontal="left" vertical="center" wrapText="1"/>
    </xf>
    <xf numFmtId="0" fontId="12" fillId="9" borderId="10" xfId="0" applyFont="1" applyFill="1" applyBorder="1" applyAlignment="1">
      <alignment horizontal="left" vertical="center" wrapText="1"/>
    </xf>
    <xf numFmtId="38" fontId="14" fillId="9" borderId="4" xfId="0" applyNumberFormat="1" applyFont="1" applyFill="1" applyBorder="1">
      <alignment vertical="center"/>
    </xf>
    <xf numFmtId="0" fontId="12" fillId="9" borderId="4" xfId="0" applyFont="1" applyFill="1" applyBorder="1" applyAlignment="1">
      <alignment vertical="center" wrapText="1"/>
    </xf>
    <xf numFmtId="0" fontId="11" fillId="9" borderId="17" xfId="0" applyFont="1" applyFill="1" applyBorder="1" applyAlignment="1">
      <alignment vertical="center" wrapText="1"/>
    </xf>
    <xf numFmtId="0" fontId="14" fillId="9" borderId="4" xfId="0" applyFont="1" applyFill="1" applyBorder="1" applyAlignment="1">
      <alignment vertical="center" wrapText="1"/>
    </xf>
    <xf numFmtId="0" fontId="17" fillId="9" borderId="17" xfId="0" applyFont="1" applyFill="1" applyBorder="1">
      <alignment vertical="center"/>
    </xf>
    <xf numFmtId="176" fontId="14" fillId="9" borderId="13" xfId="0" applyNumberFormat="1" applyFont="1" applyFill="1" applyBorder="1" applyAlignment="1">
      <alignment vertical="center" wrapText="1"/>
    </xf>
    <xf numFmtId="0" fontId="12" fillId="9" borderId="13" xfId="0" applyFont="1" applyFill="1" applyBorder="1">
      <alignment vertical="center"/>
    </xf>
    <xf numFmtId="0" fontId="17" fillId="9" borderId="14" xfId="0" applyFont="1" applyFill="1" applyBorder="1">
      <alignment vertical="center"/>
    </xf>
    <xf numFmtId="38" fontId="19" fillId="9" borderId="0" xfId="1" applyFont="1" applyFill="1" applyAlignment="1">
      <alignment vertical="center" wrapText="1"/>
    </xf>
    <xf numFmtId="38" fontId="9" fillId="9" borderId="0" xfId="1" applyFont="1" applyFill="1" applyAlignment="1">
      <alignment vertical="center" wrapText="1"/>
    </xf>
    <xf numFmtId="176" fontId="10" fillId="9" borderId="0" xfId="1" applyNumberFormat="1" applyFont="1" applyFill="1" applyAlignment="1">
      <alignment vertical="center" wrapText="1"/>
    </xf>
    <xf numFmtId="40" fontId="9" fillId="9" borderId="0" xfId="1" applyNumberFormat="1" applyFont="1" applyFill="1" applyAlignment="1">
      <alignment vertical="center" wrapText="1"/>
    </xf>
    <xf numFmtId="40" fontId="11" fillId="9" borderId="0" xfId="1" applyNumberFormat="1" applyFont="1" applyFill="1" applyAlignment="1">
      <alignment vertical="center" wrapText="1"/>
    </xf>
    <xf numFmtId="0" fontId="14" fillId="9" borderId="0" xfId="0" applyFont="1" applyFill="1" applyAlignment="1">
      <alignment horizontal="left" vertical="center" wrapText="1"/>
    </xf>
    <xf numFmtId="179" fontId="13" fillId="0" borderId="0" xfId="1" applyNumberFormat="1" applyFont="1" applyFill="1" applyAlignment="1">
      <alignment vertical="center" wrapText="1"/>
    </xf>
    <xf numFmtId="38" fontId="13" fillId="9" borderId="0" xfId="1" applyFont="1" applyFill="1" applyAlignment="1">
      <alignment vertical="center" wrapText="1"/>
    </xf>
    <xf numFmtId="179" fontId="13" fillId="0" borderId="0" xfId="1" applyNumberFormat="1" applyFont="1" applyAlignment="1">
      <alignment vertical="center" wrapText="1"/>
    </xf>
    <xf numFmtId="38" fontId="13" fillId="9" borderId="0" xfId="1" applyFont="1" applyFill="1" applyAlignment="1">
      <alignment horizontal="right" vertical="center" wrapText="1"/>
    </xf>
    <xf numFmtId="179" fontId="13" fillId="0" borderId="0" xfId="1" applyNumberFormat="1" applyFont="1" applyAlignment="1">
      <alignment horizontal="right" vertical="center" wrapText="1"/>
    </xf>
    <xf numFmtId="0" fontId="9" fillId="8" borderId="0" xfId="0" applyFont="1" applyFill="1" applyAlignment="1">
      <alignment wrapText="1"/>
    </xf>
    <xf numFmtId="0" fontId="21" fillId="4" borderId="2" xfId="2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31" fillId="4" borderId="0" xfId="3" applyFont="1" applyFill="1" applyAlignment="1">
      <alignment horizontal="center" vertical="center"/>
    </xf>
  </cellXfs>
  <cellStyles count="5">
    <cellStyle name="アクセント 6" xfId="3" builtinId="49"/>
    <cellStyle name="パーセント" xfId="4" builtinId="5"/>
    <cellStyle name="桁区切り" xfId="1" builtinId="6"/>
    <cellStyle name="見出し 1" xfId="2" builtinId="16"/>
    <cellStyle name="標準" xfId="0" builtinId="0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numFmt numFmtId="179" formatCode="#,##0.000"/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numFmt numFmtId="179" formatCode="#,##0.000"/>
      <fill>
        <patternFill patternType="none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numFmt numFmtId="179" formatCode="#,##0.000"/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numFmt numFmtId="179" formatCode="#,##0.000"/>
      <fill>
        <patternFill patternType="none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numFmt numFmtId="179" formatCode="#,##0.000"/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1"/>
        <name val="游ゴシック"/>
        <family val="3"/>
        <charset val="128"/>
        <scheme val="minor"/>
      </font>
      <numFmt numFmtId="179" formatCode="#,##0.0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numFmt numFmtId="179" formatCode="#,##0.000"/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1"/>
        <name val="游ゴシック"/>
        <family val="3"/>
        <charset val="128"/>
        <scheme val="minor"/>
      </font>
      <numFmt numFmtId="179" formatCode="#,##0.0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numFmt numFmtId="6" formatCode="#,##0;[Red]\-#,##0"/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1"/>
        <name val="游ゴシック"/>
        <family val="3"/>
        <charset val="128"/>
        <scheme val="minor"/>
      </font>
      <numFmt numFmtId="6" formatCode="#,##0;[Red]\-#,##0"/>
      <fill>
        <patternFill patternType="solid">
          <fgColor indexed="64"/>
          <bgColor theme="9" tint="0.79998168889431442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numFmt numFmtId="6" formatCode="#,##0;[Red]\-#,##0"/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1"/>
        <name val="游ゴシック"/>
        <family val="3"/>
        <charset val="128"/>
        <scheme val="minor"/>
      </font>
      <numFmt numFmtId="6" formatCode="#,##0;[Red]\-#,##0"/>
      <fill>
        <patternFill patternType="solid">
          <fgColor indexed="64"/>
          <bgColor theme="9" tint="0.79998168889431442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>
          <bgColor theme="9" tint="0.79998168889431442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fill>
        <patternFill>
          <bgColor theme="9" tint="0.79998168889431442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0" tint="-0.249977111117893"/>
        </patternFill>
      </fill>
      <alignment horizontal="right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fill>
        <patternFill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rgb="FF000000"/>
        <name val="游ゴシック"/>
        <family val="3"/>
        <charset val="128"/>
        <scheme val="none"/>
      </font>
      <fill>
        <patternFill patternType="solid">
          <fgColor rgb="FF000000"/>
          <bgColor rgb="FFBFBFBF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游ゴシック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>
          <fgColor indexed="64"/>
          <bgColor theme="1" tint="0.249977111117893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2" tint="-0.249977111117893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numFmt numFmtId="176" formatCode="#,##0.000;[Red]\-#,##0.000"/>
      <fill>
        <patternFill patternType="solid">
          <fgColor indexed="64"/>
          <bgColor theme="2" tint="-0.249977111117893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numFmt numFmtId="176" formatCode="#,##0.000;[Red]\-#,##0.000"/>
      <fill>
        <patternFill patternType="solid">
          <fgColor indexed="64"/>
          <bgColor theme="9" tint="0.79998168889431442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numFmt numFmtId="176" formatCode="#,##0.000;[Red]\-#,##0.000"/>
      <fill>
        <patternFill patternType="solid">
          <fgColor indexed="64"/>
          <bgColor theme="2" tint="-0.249977111117893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numFmt numFmtId="6" formatCode="#,##0;[Red]\-#,##0"/>
      <fill>
        <patternFill patternType="solid">
          <fgColor indexed="64"/>
          <bgColor theme="2" tint="-0.249977111117893"/>
        </patternFill>
      </fill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numFmt numFmtId="6" formatCode="#,##0;[Red]\-#,##0"/>
      <fill>
        <patternFill patternType="solid">
          <fgColor indexed="64"/>
          <bgColor theme="9" tint="0.79998168889431442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numFmt numFmtId="6" formatCode="#,##0;[Red]\-#,##0"/>
      <fill>
        <patternFill patternType="solid">
          <fgColor indexed="64"/>
          <bgColor theme="2" tint="-0.249977111117893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2" tint="-0.249977111117893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2" tint="-0.249977111117893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2" tint="-0.249977111117893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2" tint="-0.249977111117893"/>
        </patternFill>
      </fill>
      <alignment horizontal="right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rgb="FF000000"/>
        <name val="游ゴシック"/>
        <family val="3"/>
        <charset val="128"/>
        <scheme val="none"/>
      </font>
      <fill>
        <patternFill patternType="solid">
          <fgColor indexed="64"/>
          <bgColor theme="2" tint="-0.249977111117893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游ゴシック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>
          <fgColor indexed="64"/>
          <bgColor theme="1" tint="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003EF7-871B-461C-AEE4-CAD9215A7609}" name="DETAIL3" displayName="DETAIL3" ref="A33:I44" totalsRowCount="1" headerRowDxfId="35" dataDxfId="34" totalsRowDxfId="33">
  <autoFilter ref="A33:I43" xr:uid="{F2D99573-076D-46BD-84A3-0883AE003399}"/>
  <tableColumns count="9">
    <tableColumn id="1" xr3:uid="{965CD445-7A3A-4C78-9318-1EB38EEFFD7F}" name="CARTON MARK" totalsRowLabel="TOTAL" totalsRowDxfId="32"/>
    <tableColumn id="2" xr3:uid="{BBDA2CC5-68EC-4B8F-9D4D-DA25F748EE93}" name="PRODUCT ID" totalsRowDxfId="31"/>
    <tableColumn id="3" xr3:uid="{76203501-4F96-46D6-B7AC-B06C56DD160B}" name="PRODUCTS (SERVICE) NAME" totalsRowFunction="count" totalsRowDxfId="30"/>
    <tableColumn id="10" xr3:uid="{EC22BEA8-BA1C-4B8A-BEE5-E605F1447EB8}" name="QUANTITIY_x000a_IN CARTON" totalsRowDxfId="29" dataCellStyle="桁区切り"/>
    <tableColumn id="5" xr3:uid="{8DB655C7-16AF-448D-A295-685C785F6CA7}" name="CARTON" totalsRowFunction="sum" totalsRowDxfId="28" dataCellStyle="桁区切り"/>
    <tableColumn id="6" xr3:uid="{5A68FB54-E63C-4835-9CAD-59C963FDF8A3}" name="PCS AMOUNT" totalsRowFunction="sum" dataDxfId="27" totalsRowDxfId="26" dataCellStyle="桁区切り">
      <calculatedColumnFormula>IF(AND(ISNUMBER(DETAIL3[[#This Row],[QUANTITIY
IN CARTON]]),ISNUMBER(DETAIL3[[#This Row],[CARTON]])),DETAIL3[[#This Row],[QUANTITIY
IN CARTON]]*DETAIL3[[#This Row],[CARTON]],"")</calculatedColumnFormula>
    </tableColumn>
    <tableColumn id="7" xr3:uid="{20A19593-8558-43DF-8F50-9EE6B06826C7}" name="UNIT VALUE_x000a_USD" totalsRowDxfId="25" dataCellStyle="桁区切り"/>
    <tableColumn id="8" xr3:uid="{8CBED4C1-B92E-4C51-A62E-739D2DA20E83}" name="AMOUNT VALUE_x000a_USD" totalsRowFunction="sum" dataDxfId="24" totalsRowDxfId="23" dataCellStyle="桁区切り">
      <calculatedColumnFormula>IF(AND(ISNUMBER(DETAIL3[[#This Row],[PCS AMOUNT]]),ISNUMBER(DETAIL3[[#This Row],[UNIT VALUE
USD]])),DETAIL3[[#This Row],[PCS AMOUNT]]*DETAIL3[[#This Row],[UNIT VALUE
USD]],"")</calculatedColumnFormula>
    </tableColumn>
    <tableColumn id="9" xr3:uid="{D987F82F-7CC9-4F52-94A7-29BB842855A6}" name="NOTE" totalsRowDxfId="22" dataCellStyle="桁区切り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B427A8-7048-4F4A-BA72-5E6255BE491E}" name="DETAIL32" displayName="DETAIL32" ref="A34:I45" totalsRowCount="1" headerRowDxfId="21" dataDxfId="19" totalsRowDxfId="18" headerRowBorderDxfId="20">
  <autoFilter ref="A34:I44" xr:uid="{F2D99573-076D-46BD-84A3-0883AE003399}"/>
  <tableColumns count="9">
    <tableColumn id="1" xr3:uid="{87582C44-69A0-49AE-A34B-8F7D2D650709}" name="CARTON MARK" totalsRowLabel="TOTAL" dataDxfId="17" totalsRowDxfId="16">
      <calculatedColumnFormula>IF(ISBLANK(INVOICE!A34),"",INVOICE!A34)</calculatedColumnFormula>
    </tableColumn>
    <tableColumn id="2" xr3:uid="{C2E98891-F995-4ABC-B610-78F41B0577A3}" name="PRODUCT ID" dataDxfId="15" totalsRowDxfId="14">
      <calculatedColumnFormula>IF(ISBLANK(INVOICE!B34),"",INVOICE!B34)</calculatedColumnFormula>
    </tableColumn>
    <tableColumn id="3" xr3:uid="{AF4204CE-A818-4C26-B8D0-4B46593CCEA7}" name="PRODUCTS (SERVICE) NAME" dataDxfId="13" totalsRowDxfId="12">
      <calculatedColumnFormula>IF(ISBLANK(INVOICE!C34),"",INVOICE!C34)</calculatedColumnFormula>
    </tableColumn>
    <tableColumn id="10" xr3:uid="{E7F38852-93A3-4B6A-973B-F1F3E43A4D2C}" name="CARTON" totalsRowFunction="sum" dataDxfId="11" totalsRowDxfId="10" dataCellStyle="桁区切り">
      <calculatedColumnFormula>IF(ISBLANK(INVOICE!E34),"",INVOICE!E34)</calculatedColumnFormula>
    </tableColumn>
    <tableColumn id="5" xr3:uid="{D66CEA6A-4FE0-40A3-B793-24034C8E18F6}" name="PCS" totalsRowFunction="sum" dataDxfId="9" totalsRowDxfId="8" dataCellStyle="桁区切り">
      <calculatedColumnFormula>IF(ISBLANK(INVOICE!F34),"",INVOICE!F34)</calculatedColumnFormula>
    </tableColumn>
    <tableColumn id="6" xr3:uid="{2183C72F-B91A-4D11-897B-A560BCD13F05}" name="UNIT WEIGHT" totalsRowFunction="count" dataDxfId="7" totalsRowDxfId="6" dataCellStyle="桁区切り"/>
    <tableColumn id="7" xr3:uid="{D1091685-5B50-4B7D-A4C4-CCB3C465C73A}" name="UNIT M3" dataDxfId="5" totalsRowDxfId="4" dataCellStyle="桁区切り"/>
    <tableColumn id="8" xr3:uid="{7CFD5CAE-2032-4182-9585-5EF9F8466EE5}" name="TOTAL WEIGHT" totalsRowFunction="sum" dataDxfId="3" totalsRowDxfId="2" dataCellStyle="桁区切り">
      <calculatedColumnFormula>IF(AND(ISNUMBER(DETAIL32[[#This Row],[UNIT WEIGHT]]),ISNUMBER(DETAIL32[[#This Row],[PCS]])),DETAIL32[[#This Row],[PCS]]*DETAIL32[[#This Row],[UNIT WEIGHT]],"")</calculatedColumnFormula>
    </tableColumn>
    <tableColumn id="9" xr3:uid="{8A12864C-8B5F-49EC-848E-3A2F17D9F16A}" name="TOTAL M3" totalsRowFunction="sum" dataDxfId="1" totalsRowDxfId="0" dataCellStyle="桁区切り">
      <calculatedColumnFormula>IF(AND(ISNUMBER(DETAIL32[[#This Row],[PCS]]),ISNUMBER(DETAIL32[[#This Row],[UNIT M3]])),DETAIL32[[#This Row],[PCS]]*DETAIL32[[#This Row],[UNIT M3]],"")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7542F-9559-43CF-AC2D-2EE59E39FB82}">
  <sheetPr>
    <pageSetUpPr fitToPage="1"/>
  </sheetPr>
  <dimension ref="A1:I74"/>
  <sheetViews>
    <sheetView zoomScale="55" zoomScaleNormal="55" workbookViewId="0">
      <selection sqref="A1:I1"/>
    </sheetView>
  </sheetViews>
  <sheetFormatPr defaultColWidth="8.875" defaultRowHeight="18.75"/>
  <cols>
    <col min="1" max="2" width="14.625" customWidth="1"/>
    <col min="3" max="3" width="58.625" customWidth="1"/>
    <col min="4" max="4" width="14.625" customWidth="1"/>
    <col min="5" max="6" width="14.125" customWidth="1"/>
    <col min="7" max="7" width="12.5" customWidth="1"/>
    <col min="8" max="8" width="16.5" customWidth="1"/>
    <col min="9" max="9" width="15.875" customWidth="1"/>
  </cols>
  <sheetData>
    <row r="1" spans="1:9" ht="46.5" customHeight="1" thickBot="1">
      <c r="A1" s="201" t="s">
        <v>51</v>
      </c>
      <c r="B1" s="201"/>
      <c r="C1" s="201"/>
      <c r="D1" s="201"/>
      <c r="E1" s="201"/>
      <c r="F1" s="201"/>
      <c r="G1" s="201"/>
      <c r="H1" s="201"/>
      <c r="I1" s="201"/>
    </row>
    <row r="2" spans="1:9" ht="11.25" customHeight="1" thickBot="1"/>
    <row r="3" spans="1:9" ht="25.5" customHeight="1">
      <c r="A3" s="23" t="s">
        <v>36</v>
      </c>
      <c r="B3" s="24"/>
      <c r="C3" s="24"/>
      <c r="D3" s="24"/>
      <c r="E3" s="23" t="s">
        <v>42</v>
      </c>
      <c r="F3" s="39"/>
      <c r="G3" s="40"/>
      <c r="H3" s="40"/>
      <c r="I3" s="41"/>
    </row>
    <row r="4" spans="1:9" ht="33.75" customHeight="1">
      <c r="A4" s="92" t="s">
        <v>0</v>
      </c>
      <c r="B4" s="16"/>
      <c r="C4" s="17"/>
      <c r="D4" s="17"/>
      <c r="E4" s="88" t="s">
        <v>32</v>
      </c>
      <c r="F4" s="54"/>
      <c r="G4" s="101"/>
      <c r="H4" s="101"/>
      <c r="I4" s="102"/>
    </row>
    <row r="5" spans="1:9" ht="33.75" customHeight="1">
      <c r="A5" s="96" t="s">
        <v>1</v>
      </c>
      <c r="B5" s="26"/>
      <c r="C5" s="18"/>
      <c r="D5" s="18"/>
      <c r="E5" s="89" t="s">
        <v>34</v>
      </c>
      <c r="F5" s="55"/>
      <c r="G5" s="105"/>
      <c r="H5" s="103"/>
      <c r="I5" s="104"/>
    </row>
    <row r="6" spans="1:9" ht="33.75" customHeight="1">
      <c r="A6" s="92"/>
      <c r="B6" s="16"/>
      <c r="C6" s="18"/>
      <c r="D6" s="18"/>
      <c r="E6" s="89" t="s">
        <v>33</v>
      </c>
      <c r="F6" s="55"/>
      <c r="G6" s="105"/>
      <c r="H6" s="103"/>
      <c r="I6" s="104"/>
    </row>
    <row r="7" spans="1:9" ht="33.75" customHeight="1">
      <c r="A7" s="92" t="s">
        <v>2</v>
      </c>
      <c r="B7" s="16"/>
      <c r="C7" s="100"/>
      <c r="D7" s="17"/>
      <c r="E7" s="89" t="s">
        <v>46</v>
      </c>
      <c r="F7" s="55"/>
      <c r="G7" s="84"/>
      <c r="H7" s="84"/>
      <c r="I7" s="85"/>
    </row>
    <row r="8" spans="1:9" ht="33.75" customHeight="1">
      <c r="A8" s="92" t="s">
        <v>3</v>
      </c>
      <c r="B8" s="16"/>
      <c r="C8" s="17"/>
      <c r="D8" s="17"/>
      <c r="E8" s="89" t="s">
        <v>47</v>
      </c>
      <c r="F8" s="55"/>
      <c r="G8" s="84"/>
      <c r="H8" s="84"/>
      <c r="I8" s="85"/>
    </row>
    <row r="9" spans="1:9" ht="33.75" customHeight="1" thickBot="1">
      <c r="A9" s="97" t="s">
        <v>4</v>
      </c>
      <c r="B9" s="31"/>
      <c r="C9" s="32"/>
      <c r="D9" s="32"/>
      <c r="E9" s="90" t="s">
        <v>45</v>
      </c>
      <c r="F9" s="56"/>
      <c r="G9" s="86"/>
      <c r="H9" s="86"/>
      <c r="I9" s="87"/>
    </row>
    <row r="10" spans="1:9" ht="25.5" customHeight="1">
      <c r="A10" s="33" t="s">
        <v>37</v>
      </c>
      <c r="B10" s="34"/>
      <c r="C10" s="35"/>
      <c r="D10" s="36"/>
      <c r="E10" s="23" t="s">
        <v>6</v>
      </c>
      <c r="F10" s="39"/>
      <c r="G10" s="40"/>
      <c r="H10" s="40"/>
      <c r="I10" s="41"/>
    </row>
    <row r="11" spans="1:9" ht="33.75" customHeight="1">
      <c r="A11" s="92" t="s">
        <v>37</v>
      </c>
      <c r="B11" s="16"/>
      <c r="C11" s="17"/>
      <c r="D11" s="25"/>
      <c r="E11" s="91" t="s">
        <v>7</v>
      </c>
      <c r="F11" s="57"/>
      <c r="G11" s="58"/>
      <c r="H11" s="19"/>
      <c r="I11" s="42"/>
    </row>
    <row r="12" spans="1:9" ht="33.75" customHeight="1">
      <c r="A12" s="96" t="s">
        <v>5</v>
      </c>
      <c r="B12" s="26"/>
      <c r="C12" s="18"/>
      <c r="D12" s="27"/>
      <c r="E12" s="89" t="s">
        <v>9</v>
      </c>
      <c r="F12" s="59"/>
      <c r="G12" s="98"/>
      <c r="H12" s="20"/>
      <c r="I12" s="43"/>
    </row>
    <row r="13" spans="1:9" ht="33.75" customHeight="1">
      <c r="A13" s="92"/>
      <c r="B13" s="16"/>
      <c r="C13" s="18"/>
      <c r="D13" s="27"/>
      <c r="E13" s="89" t="s">
        <v>10</v>
      </c>
      <c r="F13" s="60"/>
      <c r="G13" s="98"/>
      <c r="H13" s="21"/>
      <c r="I13" s="44"/>
    </row>
    <row r="14" spans="1:9" ht="33.75" customHeight="1">
      <c r="A14" s="92" t="s">
        <v>8</v>
      </c>
      <c r="B14" s="16"/>
      <c r="C14" s="100"/>
      <c r="D14" s="25"/>
      <c r="E14" s="89" t="s">
        <v>12</v>
      </c>
      <c r="F14" s="60"/>
      <c r="G14" s="98"/>
      <c r="H14" s="21"/>
      <c r="I14" s="44"/>
    </row>
    <row r="15" spans="1:9" ht="33.75" customHeight="1">
      <c r="A15" s="92" t="s">
        <v>11</v>
      </c>
      <c r="B15" s="16"/>
      <c r="C15" s="17"/>
      <c r="D15" s="25"/>
      <c r="E15" s="89" t="s">
        <v>14</v>
      </c>
      <c r="F15" s="61"/>
      <c r="G15" s="98"/>
      <c r="H15" s="22"/>
      <c r="I15" s="45"/>
    </row>
    <row r="16" spans="1:9" ht="33.75" customHeight="1" thickBot="1">
      <c r="A16" s="95" t="s">
        <v>13</v>
      </c>
      <c r="B16" s="28"/>
      <c r="C16" s="32"/>
      <c r="D16" s="30"/>
      <c r="E16" s="90" t="s">
        <v>35</v>
      </c>
      <c r="F16" s="62"/>
      <c r="G16" s="99"/>
      <c r="H16" s="46"/>
      <c r="I16" s="47"/>
    </row>
    <row r="17" spans="1:9" ht="25.5" customHeight="1">
      <c r="A17" s="33" t="s">
        <v>38</v>
      </c>
      <c r="B17" s="34"/>
      <c r="C17" s="37"/>
      <c r="D17" s="38"/>
      <c r="E17" s="23" t="s">
        <v>28</v>
      </c>
      <c r="F17" s="48"/>
      <c r="G17" s="49"/>
      <c r="H17" s="50"/>
      <c r="I17" s="51"/>
    </row>
    <row r="18" spans="1:9" ht="33.75" customHeight="1">
      <c r="A18" s="92" t="s">
        <v>38</v>
      </c>
      <c r="B18" s="16"/>
      <c r="C18" s="17"/>
      <c r="D18" s="25"/>
      <c r="E18" s="92" t="s">
        <v>40</v>
      </c>
      <c r="F18" s="63"/>
      <c r="G18" s="178">
        <f>IF(ISNUMBER(DETAIL3[[#Totals],[CARTON]]),DETAIL3[[#Totals],[CARTON]],"")</f>
        <v>0</v>
      </c>
      <c r="H18" s="179" t="str">
        <f>IF(ISNUMBER(G18),"Cartons","")</f>
        <v>Cartons</v>
      </c>
      <c r="I18" s="180"/>
    </row>
    <row r="19" spans="1:9" ht="33.75" customHeight="1">
      <c r="A19" s="96" t="s">
        <v>15</v>
      </c>
      <c r="B19" s="26"/>
      <c r="C19" s="18"/>
      <c r="D19" s="27"/>
      <c r="E19" s="93" t="s">
        <v>41</v>
      </c>
      <c r="F19" s="64"/>
      <c r="G19" s="181">
        <f>IF(ISNUMBER(DETAIL3[[#Totals],[PCS AMOUNT]]),DETAIL3[[#Totals],[PCS AMOUNT]],"")</f>
        <v>0</v>
      </c>
      <c r="H19" s="182" t="str">
        <f>IF(ISNUMBER(G19),"Pieces","")</f>
        <v>Pieces</v>
      </c>
      <c r="I19" s="183"/>
    </row>
    <row r="20" spans="1:9" ht="33.75" customHeight="1">
      <c r="A20" s="92"/>
      <c r="B20" s="16"/>
      <c r="C20" s="18"/>
      <c r="D20" s="27"/>
      <c r="E20" s="94" t="s">
        <v>29</v>
      </c>
      <c r="F20" s="65"/>
      <c r="G20" s="184">
        <f>IF(ISNUMBER(DETAIL3[[#Totals],[PRODUCTS (SERVICE) NAME]]),DETAIL3[[#Totals],[PRODUCTS (SERVICE) NAME]],"")</f>
        <v>0</v>
      </c>
      <c r="H20" s="182" t="str">
        <f>IF(ISNUMBER(G20),"Type of items","")</f>
        <v>Type of items</v>
      </c>
      <c r="I20" s="185"/>
    </row>
    <row r="21" spans="1:9" ht="33.75" customHeight="1" thickBot="1">
      <c r="A21" s="92" t="s">
        <v>16</v>
      </c>
      <c r="B21" s="16"/>
      <c r="C21" s="100"/>
      <c r="D21" s="25"/>
      <c r="E21" s="95" t="s">
        <v>50</v>
      </c>
      <c r="F21" s="66"/>
      <c r="G21" s="186">
        <f>IF(ISNUMBER(DETAIL3[[#Totals],[AMOUNT VALUE
USD]]),DETAIL3[[#Totals],[AMOUNT VALUE
USD]],"")</f>
        <v>0</v>
      </c>
      <c r="H21" s="187" t="str">
        <f>IF(ISNUMBER(G21),"USD")</f>
        <v>USD</v>
      </c>
      <c r="I21" s="188"/>
    </row>
    <row r="22" spans="1:9" ht="33.75" customHeight="1">
      <c r="A22" s="92" t="s">
        <v>17</v>
      </c>
      <c r="B22" s="16"/>
      <c r="C22" s="17"/>
      <c r="D22" s="25"/>
      <c r="E22" s="89" t="s">
        <v>48</v>
      </c>
      <c r="F22" s="55"/>
      <c r="G22" s="202"/>
      <c r="H22" s="202"/>
      <c r="I22" s="203"/>
    </row>
    <row r="23" spans="1:9" ht="33.75" customHeight="1" thickBot="1">
      <c r="A23" s="95" t="s">
        <v>18</v>
      </c>
      <c r="B23" s="28"/>
      <c r="C23" s="29"/>
      <c r="D23" s="30"/>
      <c r="E23" s="90" t="s">
        <v>49</v>
      </c>
      <c r="F23" s="56"/>
      <c r="G23" s="86"/>
      <c r="H23" s="86"/>
      <c r="I23" s="87"/>
    </row>
    <row r="24" spans="1:9" ht="11.25" customHeight="1" thickBot="1">
      <c r="A24" s="1"/>
      <c r="B24" s="2"/>
      <c r="C24" s="3"/>
      <c r="D24" s="3"/>
      <c r="E24" s="4"/>
      <c r="F24" s="5"/>
      <c r="G24" s="4"/>
      <c r="H24" s="6"/>
      <c r="I24" s="6"/>
    </row>
    <row r="25" spans="1:9" ht="39" customHeight="1">
      <c r="A25" s="79" t="s">
        <v>19</v>
      </c>
      <c r="B25" s="80"/>
      <c r="C25" s="81"/>
      <c r="D25" s="79" t="s">
        <v>43</v>
      </c>
      <c r="E25" s="80"/>
      <c r="F25" s="80"/>
      <c r="G25" s="80" t="s">
        <v>39</v>
      </c>
      <c r="H25" s="80"/>
      <c r="I25" s="82"/>
    </row>
    <row r="26" spans="1:9" ht="20.25" customHeight="1">
      <c r="A26" s="74"/>
      <c r="B26" s="68"/>
      <c r="C26" s="75"/>
      <c r="D26" s="83" t="s">
        <v>44</v>
      </c>
      <c r="E26" s="2"/>
      <c r="F26" s="2"/>
      <c r="G26" s="67"/>
      <c r="I26" s="69"/>
    </row>
    <row r="27" spans="1:9" ht="20.25" customHeight="1">
      <c r="A27" s="74"/>
      <c r="B27" s="68"/>
      <c r="C27" s="75"/>
      <c r="D27" s="70"/>
      <c r="I27" s="69"/>
    </row>
    <row r="28" spans="1:9" ht="20.25" customHeight="1">
      <c r="A28" s="74"/>
      <c r="B28" s="68"/>
      <c r="C28" s="75"/>
      <c r="D28" s="70"/>
      <c r="I28" s="69"/>
    </row>
    <row r="29" spans="1:9" ht="20.25" customHeight="1">
      <c r="A29" s="74"/>
      <c r="B29" s="68"/>
      <c r="C29" s="75"/>
      <c r="D29" s="70"/>
      <c r="I29" s="69"/>
    </row>
    <row r="30" spans="1:9" ht="20.25" customHeight="1" thickBot="1">
      <c r="A30" s="76"/>
      <c r="B30" s="77"/>
      <c r="C30" s="78"/>
      <c r="D30" s="71"/>
      <c r="E30" s="72"/>
      <c r="F30" s="72"/>
      <c r="G30" s="72"/>
      <c r="H30" s="72"/>
      <c r="I30" s="73"/>
    </row>
    <row r="31" spans="1:9" ht="11.25" customHeight="1"/>
    <row r="32" spans="1:9" ht="33.75" customHeight="1">
      <c r="A32" s="204" t="s">
        <v>20</v>
      </c>
      <c r="B32" s="204"/>
      <c r="C32" s="204"/>
      <c r="D32" s="204"/>
      <c r="E32" s="204"/>
      <c r="F32" s="204"/>
      <c r="G32" s="204"/>
      <c r="H32" s="204"/>
      <c r="I32" s="204"/>
    </row>
    <row r="33" spans="1:9" ht="40.5" customHeight="1">
      <c r="A33" s="52" t="s">
        <v>22</v>
      </c>
      <c r="B33" s="52" t="s">
        <v>21</v>
      </c>
      <c r="C33" s="52" t="s">
        <v>23</v>
      </c>
      <c r="D33" s="53" t="s">
        <v>24</v>
      </c>
      <c r="E33" s="52" t="s">
        <v>25</v>
      </c>
      <c r="F33" s="52" t="s">
        <v>26</v>
      </c>
      <c r="G33" s="53" t="s">
        <v>30</v>
      </c>
      <c r="H33" s="53" t="s">
        <v>31</v>
      </c>
      <c r="I33" s="52" t="s">
        <v>27</v>
      </c>
    </row>
    <row r="34" spans="1:9" ht="52.5" customHeight="1">
      <c r="A34" s="15"/>
      <c r="B34" s="107"/>
      <c r="C34" s="8"/>
      <c r="D34" s="9"/>
      <c r="E34" s="9"/>
      <c r="F34" s="189" t="str">
        <f>IF(AND(ISNUMBER(DETAIL3[[#This Row],[QUANTITIY
IN CARTON]]),ISNUMBER(DETAIL3[[#This Row],[CARTON]])),DETAIL3[[#This Row],[QUANTITIY
IN CARTON]]*DETAIL3[[#This Row],[CARTON]],"")</f>
        <v/>
      </c>
      <c r="G34" s="10"/>
      <c r="H34" s="191" t="str">
        <f>IF(AND(ISNUMBER(DETAIL3[[#This Row],[PCS AMOUNT]]),ISNUMBER(DETAIL3[[#This Row],[UNIT VALUE
USD]])),DETAIL3[[#This Row],[PCS AMOUNT]]*DETAIL3[[#This Row],[UNIT VALUE
USD]],"")</f>
        <v/>
      </c>
      <c r="I34" s="106"/>
    </row>
    <row r="35" spans="1:9" ht="52.5" customHeight="1">
      <c r="A35" s="15"/>
      <c r="B35" s="15"/>
      <c r="C35" s="8"/>
      <c r="D35" s="9"/>
      <c r="E35" s="9"/>
      <c r="F35" s="189" t="str">
        <f>IF(AND(ISNUMBER(DETAIL3[[#This Row],[QUANTITIY
IN CARTON]]),ISNUMBER(DETAIL3[[#This Row],[CARTON]])),DETAIL3[[#This Row],[QUANTITIY
IN CARTON]]*DETAIL3[[#This Row],[CARTON]],"")</f>
        <v/>
      </c>
      <c r="G35" s="10"/>
      <c r="H35" s="191" t="str">
        <f>IF(AND(ISNUMBER(DETAIL3[[#This Row],[PCS AMOUNT]]),ISNUMBER(DETAIL3[[#This Row],[UNIT VALUE
USD]])),DETAIL3[[#This Row],[PCS AMOUNT]]*DETAIL3[[#This Row],[UNIT VALUE
USD]],"")</f>
        <v/>
      </c>
      <c r="I35" s="106"/>
    </row>
    <row r="36" spans="1:9" ht="52.5" customHeight="1">
      <c r="A36" s="15"/>
      <c r="B36" s="107"/>
      <c r="C36" s="8"/>
      <c r="D36" s="9"/>
      <c r="E36" s="9"/>
      <c r="F36" s="189" t="str">
        <f>IF(AND(ISNUMBER(DETAIL3[[#This Row],[QUANTITIY
IN CARTON]]),ISNUMBER(DETAIL3[[#This Row],[CARTON]])),DETAIL3[[#This Row],[QUANTITIY
IN CARTON]]*DETAIL3[[#This Row],[CARTON]],"")</f>
        <v/>
      </c>
      <c r="G36" s="10"/>
      <c r="H36" s="191" t="str">
        <f>IF(AND(ISNUMBER(DETAIL3[[#This Row],[PCS AMOUNT]]),ISNUMBER(DETAIL3[[#This Row],[UNIT VALUE
USD]])),DETAIL3[[#This Row],[PCS AMOUNT]]*DETAIL3[[#This Row],[UNIT VALUE
USD]],"")</f>
        <v/>
      </c>
      <c r="I36" s="106"/>
    </row>
    <row r="37" spans="1:9" ht="45" customHeight="1">
      <c r="A37" s="13"/>
      <c r="B37" s="14"/>
      <c r="C37" s="8"/>
      <c r="D37" s="12"/>
      <c r="E37" s="12"/>
      <c r="F37" s="189" t="str">
        <f>IF(AND(ISNUMBER(DETAIL3[[#This Row],[QUANTITIY
IN CARTON]]),ISNUMBER(DETAIL3[[#This Row],[CARTON]])),DETAIL3[[#This Row],[QUANTITIY
IN CARTON]]*DETAIL3[[#This Row],[CARTON]],"")</f>
        <v/>
      </c>
      <c r="G37" s="10"/>
      <c r="H37" s="191" t="str">
        <f>IF(AND(ISNUMBER(DETAIL3[[#This Row],[PCS AMOUNT]]),ISNUMBER(DETAIL3[[#This Row],[UNIT VALUE
USD]])),DETAIL3[[#This Row],[PCS AMOUNT]]*DETAIL3[[#This Row],[UNIT VALUE
USD]],"")</f>
        <v/>
      </c>
      <c r="I37" s="7"/>
    </row>
    <row r="38" spans="1:9" ht="45" customHeight="1">
      <c r="A38" s="13"/>
      <c r="B38" s="11"/>
      <c r="C38" s="8"/>
      <c r="D38" s="7"/>
      <c r="E38" s="7"/>
      <c r="F38" s="190" t="str">
        <f>IF(AND(ISNUMBER(DETAIL3[[#This Row],[QUANTITIY
IN CARTON]]),ISNUMBER(DETAIL3[[#This Row],[CARTON]])),DETAIL3[[#This Row],[QUANTITIY
IN CARTON]]*DETAIL3[[#This Row],[CARTON]],"")</f>
        <v/>
      </c>
      <c r="G38" s="10"/>
      <c r="H38" s="192" t="str">
        <f>IF(AND(ISNUMBER(DETAIL3[[#This Row],[PCS AMOUNT]]),ISNUMBER(DETAIL3[[#This Row],[UNIT VALUE
USD]])),DETAIL3[[#This Row],[PCS AMOUNT]]*DETAIL3[[#This Row],[UNIT VALUE
USD]],"")</f>
        <v/>
      </c>
      <c r="I38" s="7"/>
    </row>
    <row r="39" spans="1:9" ht="45" customHeight="1">
      <c r="A39" s="13"/>
      <c r="B39" s="11"/>
      <c r="C39" s="8"/>
      <c r="D39" s="7"/>
      <c r="E39" s="7"/>
      <c r="F39" s="190" t="str">
        <f>IF(AND(ISNUMBER(DETAIL3[[#This Row],[QUANTITIY
IN CARTON]]),ISNUMBER(DETAIL3[[#This Row],[CARTON]])),DETAIL3[[#This Row],[QUANTITIY
IN CARTON]]*DETAIL3[[#This Row],[CARTON]],"")</f>
        <v/>
      </c>
      <c r="G39" s="10"/>
      <c r="H39" s="192" t="str">
        <f>IF(AND(ISNUMBER(DETAIL3[[#This Row],[PCS AMOUNT]]),ISNUMBER(DETAIL3[[#This Row],[UNIT VALUE
USD]])),DETAIL3[[#This Row],[PCS AMOUNT]]*DETAIL3[[#This Row],[UNIT VALUE
USD]],"")</f>
        <v/>
      </c>
      <c r="I39" s="7"/>
    </row>
    <row r="40" spans="1:9" ht="45" customHeight="1">
      <c r="A40" s="13"/>
      <c r="B40" s="11"/>
      <c r="C40" s="8"/>
      <c r="D40" s="7"/>
      <c r="E40" s="7"/>
      <c r="F40" s="190" t="str">
        <f>IF(AND(ISNUMBER(DETAIL3[[#This Row],[QUANTITIY
IN CARTON]]),ISNUMBER(DETAIL3[[#This Row],[CARTON]])),DETAIL3[[#This Row],[QUANTITIY
IN CARTON]]*DETAIL3[[#This Row],[CARTON]],"")</f>
        <v/>
      </c>
      <c r="G40" s="10"/>
      <c r="H40" s="192" t="str">
        <f>IF(AND(ISNUMBER(DETAIL3[[#This Row],[PCS AMOUNT]]),ISNUMBER(DETAIL3[[#This Row],[UNIT VALUE
USD]])),DETAIL3[[#This Row],[PCS AMOUNT]]*DETAIL3[[#This Row],[UNIT VALUE
USD]],"")</f>
        <v/>
      </c>
      <c r="I40" s="7"/>
    </row>
    <row r="41" spans="1:9" ht="45" customHeight="1">
      <c r="A41" s="13"/>
      <c r="B41" s="11"/>
      <c r="C41" s="8"/>
      <c r="D41" s="7"/>
      <c r="E41" s="7"/>
      <c r="F41" s="190" t="str">
        <f>IF(AND(ISNUMBER(DETAIL3[[#This Row],[QUANTITIY
IN CARTON]]),ISNUMBER(DETAIL3[[#This Row],[CARTON]])),DETAIL3[[#This Row],[QUANTITIY
IN CARTON]]*DETAIL3[[#This Row],[CARTON]],"")</f>
        <v/>
      </c>
      <c r="G41" s="10"/>
      <c r="H41" s="192" t="str">
        <f>IF(AND(ISNUMBER(DETAIL3[[#This Row],[PCS AMOUNT]]),ISNUMBER(DETAIL3[[#This Row],[UNIT VALUE
USD]])),DETAIL3[[#This Row],[PCS AMOUNT]]*DETAIL3[[#This Row],[UNIT VALUE
USD]],"")</f>
        <v/>
      </c>
      <c r="I41" s="7"/>
    </row>
    <row r="42" spans="1:9" ht="45" customHeight="1">
      <c r="A42" s="13"/>
      <c r="B42" s="11"/>
      <c r="C42" s="8"/>
      <c r="D42" s="7"/>
      <c r="E42" s="7"/>
      <c r="F42" s="190" t="str">
        <f>IF(AND(ISNUMBER(DETAIL3[[#This Row],[QUANTITIY
IN CARTON]]),ISNUMBER(DETAIL3[[#This Row],[CARTON]])),DETAIL3[[#This Row],[QUANTITIY
IN CARTON]]*DETAIL3[[#This Row],[CARTON]],"")</f>
        <v/>
      </c>
      <c r="G42" s="10"/>
      <c r="H42" s="193" t="str">
        <f>IF(AND(ISNUMBER(DETAIL3[[#This Row],[PCS AMOUNT]]),ISNUMBER(DETAIL3[[#This Row],[UNIT VALUE
USD]])),DETAIL3[[#This Row],[PCS AMOUNT]]*DETAIL3[[#This Row],[UNIT VALUE
USD]],"")</f>
        <v/>
      </c>
      <c r="I42" s="7"/>
    </row>
    <row r="43" spans="1:9" ht="45" customHeight="1">
      <c r="A43" s="13"/>
      <c r="B43" s="11"/>
      <c r="C43" s="8"/>
      <c r="D43" s="7"/>
      <c r="E43" s="7"/>
      <c r="F43" s="190" t="str">
        <f>IF(AND(ISNUMBER(DETAIL3[[#This Row],[QUANTITIY
IN CARTON]]),ISNUMBER(DETAIL3[[#This Row],[CARTON]])),DETAIL3[[#This Row],[QUANTITIY
IN CARTON]]*DETAIL3[[#This Row],[CARTON]],"")</f>
        <v/>
      </c>
      <c r="G43" s="10"/>
      <c r="H43" s="193" t="str">
        <f>IF(AND(ISNUMBER(DETAIL3[[#This Row],[PCS AMOUNT]]),ISNUMBER(DETAIL3[[#This Row],[UNIT VALUE
USD]])),DETAIL3[[#This Row],[PCS AMOUNT]]*DETAIL3[[#This Row],[UNIT VALUE
USD]],"")</f>
        <v/>
      </c>
      <c r="I43" s="7"/>
    </row>
    <row r="44" spans="1:9" ht="45" customHeight="1">
      <c r="A44" s="108" t="s">
        <v>28</v>
      </c>
      <c r="B44" s="109"/>
      <c r="C44" s="110">
        <f>SUBTOTAL(103,DETAIL3[PRODUCTS (SERVICE) NAME])</f>
        <v>0</v>
      </c>
      <c r="D44" s="110"/>
      <c r="E44" s="111">
        <f>SUBTOTAL(109,DETAIL3[CARTON])</f>
        <v>0</v>
      </c>
      <c r="F44" s="111">
        <f>SUBTOTAL(109,DETAIL3[PCS AMOUNT])</f>
        <v>0</v>
      </c>
      <c r="G44" s="112"/>
      <c r="H44" s="113">
        <f>SUBTOTAL(109,DETAIL3[AMOUNT VALUE
USD])</f>
        <v>0</v>
      </c>
      <c r="I44" s="114"/>
    </row>
    <row r="45" spans="1:9" ht="45" customHeight="1"/>
    <row r="46" spans="1:9" ht="45" customHeight="1"/>
    <row r="47" spans="1:9" ht="45" customHeight="1"/>
    <row r="48" spans="1:9" ht="45" customHeight="1"/>
    <row r="49" ht="45" customHeight="1"/>
    <row r="50" ht="45" customHeight="1"/>
    <row r="51" ht="45" customHeight="1"/>
    <row r="52" ht="45" customHeight="1"/>
    <row r="53" ht="45" customHeight="1"/>
    <row r="54" ht="45" customHeight="1"/>
    <row r="55" ht="45" customHeight="1"/>
    <row r="56" ht="45" customHeight="1"/>
    <row r="57" ht="45" customHeight="1"/>
    <row r="58" ht="45" customHeight="1"/>
    <row r="59" ht="45" customHeight="1"/>
    <row r="60" ht="45" customHeight="1"/>
    <row r="61" ht="45" customHeight="1"/>
    <row r="62" ht="45" customHeight="1"/>
    <row r="63" ht="45" customHeight="1"/>
    <row r="64" ht="45" customHeight="1"/>
    <row r="65" ht="45" customHeight="1"/>
    <row r="66" ht="45" customHeight="1"/>
    <row r="67" ht="45" customHeight="1"/>
    <row r="68" ht="45" customHeight="1"/>
    <row r="69" ht="45" customHeight="1"/>
    <row r="70" ht="45" customHeight="1"/>
    <row r="71" ht="45" customHeight="1"/>
    <row r="72" ht="45" customHeight="1"/>
    <row r="73" ht="45" customHeight="1"/>
    <row r="74" ht="45" customHeight="1"/>
  </sheetData>
  <mergeCells count="3">
    <mergeCell ref="A1:I1"/>
    <mergeCell ref="G22:I22"/>
    <mergeCell ref="A32:I32"/>
  </mergeCells>
  <phoneticPr fontId="4"/>
  <printOptions horizontalCentered="1"/>
  <pageMargins left="0.39370078740157483" right="0.39370078740157483" top="0.59055118110236227" bottom="0.59055118110236227" header="0.39370078740157483" footer="0.39370078740157483"/>
  <pageSetup paperSize="9" scale="50" fitToHeight="0" orientation="portrait" horizontalDpi="1200" verticalDpi="1200" r:id="rId1"/>
  <headerFooter>
    <oddHeader>&amp;L&amp;"-,太字"&amp;8INVOICE (P-SCI) &amp;R&amp;"-,太字"&amp;8TRA-CLI-TAR-0016 (2025.08)</oddHeader>
    <oddFooter>&amp;L&amp;"-,太字"Company Name&amp;C&amp;"-,太字"&amp;P / &amp;N Pages&amp;R&amp;8docs.illogs.com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B2421-08C2-4C02-B9F8-FB0DEFAE20FB}">
  <sheetPr>
    <pageSetUpPr fitToPage="1"/>
  </sheetPr>
  <dimension ref="A1:I75"/>
  <sheetViews>
    <sheetView tabSelected="1" zoomScale="55" zoomScaleNormal="55" workbookViewId="0">
      <selection sqref="A1:I1"/>
    </sheetView>
  </sheetViews>
  <sheetFormatPr defaultColWidth="8.875" defaultRowHeight="18.75"/>
  <cols>
    <col min="1" max="2" width="14.625" customWidth="1"/>
    <col min="3" max="3" width="58.625" customWidth="1"/>
    <col min="4" max="4" width="14.625" customWidth="1"/>
    <col min="5" max="6" width="14.125" customWidth="1"/>
    <col min="7" max="7" width="12.5" customWidth="1"/>
    <col min="8" max="8" width="16.5" customWidth="1"/>
    <col min="9" max="9" width="15.875" customWidth="1"/>
  </cols>
  <sheetData>
    <row r="1" spans="1:9" ht="46.5" customHeight="1" thickBot="1">
      <c r="A1" s="201" t="s">
        <v>52</v>
      </c>
      <c r="B1" s="201"/>
      <c r="C1" s="201"/>
      <c r="D1" s="201"/>
      <c r="E1" s="201"/>
      <c r="F1" s="201"/>
      <c r="G1" s="201"/>
      <c r="H1" s="201"/>
      <c r="I1" s="201"/>
    </row>
    <row r="2" spans="1:9" ht="11.25" customHeight="1" thickBot="1"/>
    <row r="3" spans="1:9" ht="25.5" customHeight="1">
      <c r="A3" s="23" t="s">
        <v>36</v>
      </c>
      <c r="B3" s="24"/>
      <c r="C3" s="24"/>
      <c r="D3" s="24"/>
      <c r="E3" s="23" t="s">
        <v>42</v>
      </c>
      <c r="F3" s="39"/>
      <c r="G3" s="40"/>
      <c r="H3" s="40"/>
      <c r="I3" s="41"/>
    </row>
    <row r="4" spans="1:9" ht="33.75" customHeight="1">
      <c r="A4" s="92" t="s">
        <v>0</v>
      </c>
      <c r="B4" s="16"/>
      <c r="C4" s="147" t="str">
        <f>IF(ISBLANK(INVOICE!C4),"",INVOICE!C4)</f>
        <v/>
      </c>
      <c r="D4" s="147"/>
      <c r="E4" s="88" t="s">
        <v>32</v>
      </c>
      <c r="F4" s="54"/>
      <c r="G4" s="155" t="str">
        <f>IF(ISBLANK(INVOICE!G4),"",INVOICE!G4)</f>
        <v/>
      </c>
      <c r="H4" s="155"/>
      <c r="I4" s="156"/>
    </row>
    <row r="5" spans="1:9" ht="33.75" customHeight="1">
      <c r="A5" s="96" t="s">
        <v>1</v>
      </c>
      <c r="B5" s="26"/>
      <c r="C5" s="148" t="str">
        <f>IF(ISBLANK(INVOICE!C5),"",INVOICE!C5)</f>
        <v/>
      </c>
      <c r="D5" s="148"/>
      <c r="E5" s="89" t="s">
        <v>34</v>
      </c>
      <c r="F5" s="55"/>
      <c r="G5" s="157" t="str">
        <f>IF(ISBLANK(INVOICE!G5),"",INVOICE!G5)</f>
        <v/>
      </c>
      <c r="H5" s="158"/>
      <c r="I5" s="159"/>
    </row>
    <row r="6" spans="1:9" ht="33.75" customHeight="1">
      <c r="A6" s="92"/>
      <c r="B6" s="16"/>
      <c r="C6" s="148" t="str">
        <f>IF(ISBLANK(INVOICE!C6),"",INVOICE!C6)</f>
        <v/>
      </c>
      <c r="D6" s="148"/>
      <c r="E6" s="89" t="s">
        <v>33</v>
      </c>
      <c r="F6" s="55"/>
      <c r="G6" s="157" t="str">
        <f>IF(ISBLANK(INVOICE!G6),"",INVOICE!G6)</f>
        <v/>
      </c>
      <c r="H6" s="158"/>
      <c r="I6" s="159"/>
    </row>
    <row r="7" spans="1:9" ht="33.75" customHeight="1">
      <c r="A7" s="92" t="s">
        <v>2</v>
      </c>
      <c r="B7" s="16"/>
      <c r="C7" s="149" t="str">
        <f>IF(ISBLANK(INVOICE!C7),"",INVOICE!C7)</f>
        <v/>
      </c>
      <c r="D7" s="147"/>
      <c r="E7" s="89" t="s">
        <v>46</v>
      </c>
      <c r="F7" s="55"/>
      <c r="G7" s="160" t="str">
        <f>IF(ISBLANK(INVOICE!G7),"",INVOICE!G7)</f>
        <v/>
      </c>
      <c r="H7" s="160"/>
      <c r="I7" s="161"/>
    </row>
    <row r="8" spans="1:9" ht="33.75" customHeight="1">
      <c r="A8" s="92" t="s">
        <v>3</v>
      </c>
      <c r="B8" s="16"/>
      <c r="C8" s="147" t="str">
        <f>IF(ISBLANK(INVOICE!C8),"",INVOICE!C8)</f>
        <v/>
      </c>
      <c r="D8" s="147"/>
      <c r="E8" s="89" t="s">
        <v>47</v>
      </c>
      <c r="F8" s="55"/>
      <c r="G8" s="160" t="str">
        <f>IF(ISBLANK(INVOICE!G8),"",INVOICE!G8)</f>
        <v/>
      </c>
      <c r="H8" s="160"/>
      <c r="I8" s="161"/>
    </row>
    <row r="9" spans="1:9" ht="33.75" customHeight="1" thickBot="1">
      <c r="A9" s="97" t="s">
        <v>4</v>
      </c>
      <c r="B9" s="31"/>
      <c r="C9" s="150" t="str">
        <f>IF(ISBLANK(INVOICE!C9),"",INVOICE!C9)</f>
        <v/>
      </c>
      <c r="D9" s="150"/>
      <c r="E9" s="90" t="s">
        <v>45</v>
      </c>
      <c r="F9" s="56"/>
      <c r="G9" s="162" t="str">
        <f>IF(ISBLANK(INVOICE!G9),"",INVOICE!G9)</f>
        <v/>
      </c>
      <c r="H9" s="162"/>
      <c r="I9" s="163"/>
    </row>
    <row r="10" spans="1:9" ht="25.5" customHeight="1">
      <c r="A10" s="33" t="s">
        <v>37</v>
      </c>
      <c r="B10" s="34"/>
      <c r="C10" s="34"/>
      <c r="D10" s="34"/>
      <c r="E10" s="23" t="s">
        <v>53</v>
      </c>
      <c r="F10" s="39"/>
      <c r="G10" s="40"/>
      <c r="H10" s="40"/>
      <c r="I10" s="41"/>
    </row>
    <row r="11" spans="1:9" ht="33.75" customHeight="1">
      <c r="A11" s="92" t="s">
        <v>37</v>
      </c>
      <c r="B11" s="16"/>
      <c r="C11" s="147" t="str">
        <f>IF(ISBLANK(INVOICE!C11),"",INVOICE!C11)</f>
        <v/>
      </c>
      <c r="D11" s="151"/>
      <c r="E11" s="91" t="s">
        <v>54</v>
      </c>
      <c r="F11" s="57"/>
      <c r="G11" s="58"/>
      <c r="H11" s="115"/>
      <c r="I11" s="116"/>
    </row>
    <row r="12" spans="1:9" ht="33.75" customHeight="1">
      <c r="A12" s="96" t="s">
        <v>5</v>
      </c>
      <c r="B12" s="26"/>
      <c r="C12" s="148" t="str">
        <f>IF(ISBLANK(INVOICE!C12),"",INVOICE!C12)</f>
        <v/>
      </c>
      <c r="D12" s="152"/>
      <c r="E12" s="117" t="s">
        <v>55</v>
      </c>
      <c r="F12" s="59"/>
      <c r="G12" s="98"/>
      <c r="H12" s="118"/>
      <c r="I12" s="119"/>
    </row>
    <row r="13" spans="1:9" ht="33.75" customHeight="1">
      <c r="A13" s="92"/>
      <c r="B13" s="16"/>
      <c r="C13" s="148" t="str">
        <f>IF(ISBLANK(INVOICE!C13),"",INVOICE!C13)</f>
        <v/>
      </c>
      <c r="D13" s="152"/>
      <c r="E13" s="89" t="s">
        <v>56</v>
      </c>
      <c r="F13" s="60"/>
      <c r="G13" s="120"/>
      <c r="H13" s="121" t="s">
        <v>57</v>
      </c>
      <c r="I13" s="122"/>
    </row>
    <row r="14" spans="1:9" ht="33.75" customHeight="1">
      <c r="A14" s="92" t="s">
        <v>8</v>
      </c>
      <c r="B14" s="16"/>
      <c r="C14" s="149" t="str">
        <f>IF(ISBLANK(INVOICE!C14),"",INVOICE!C14)</f>
        <v/>
      </c>
      <c r="D14" s="151"/>
      <c r="E14" s="89" t="s">
        <v>58</v>
      </c>
      <c r="F14" s="60"/>
      <c r="G14" s="98"/>
      <c r="H14" s="121" t="s">
        <v>59</v>
      </c>
      <c r="I14" s="122"/>
    </row>
    <row r="15" spans="1:9" ht="33.75" customHeight="1">
      <c r="A15" s="92" t="s">
        <v>11</v>
      </c>
      <c r="B15" s="16"/>
      <c r="C15" s="147" t="str">
        <f>IF(ISBLANK(INVOICE!C15),"",INVOICE!C15)</f>
        <v/>
      </c>
      <c r="D15" s="151"/>
      <c r="E15" s="89" t="s">
        <v>48</v>
      </c>
      <c r="F15" s="61"/>
      <c r="G15" s="164" t="str">
        <f>IF(ISBLANK(INVOICE!G22),"",INVOICE!G22)</f>
        <v/>
      </c>
      <c r="H15" s="165"/>
      <c r="I15" s="166"/>
    </row>
    <row r="16" spans="1:9" ht="33.75" customHeight="1" thickBot="1">
      <c r="A16" s="95" t="s">
        <v>13</v>
      </c>
      <c r="B16" s="28"/>
      <c r="C16" s="150" t="str">
        <f>IF(ISBLANK(INVOICE!C16),"",INVOICE!C16)</f>
        <v/>
      </c>
      <c r="D16" s="153"/>
      <c r="E16" s="90" t="s">
        <v>49</v>
      </c>
      <c r="F16" s="62"/>
      <c r="G16" s="167" t="str">
        <f>IF(ISBLANK(INVOICE!G23),"",INVOICE!G23)</f>
        <v/>
      </c>
      <c r="H16" s="168"/>
      <c r="I16" s="169"/>
    </row>
    <row r="17" spans="1:9" ht="25.5" customHeight="1">
      <c r="A17" s="33" t="s">
        <v>60</v>
      </c>
      <c r="B17" s="34"/>
      <c r="C17" s="34"/>
      <c r="D17" s="34"/>
      <c r="E17" s="23" t="s">
        <v>28</v>
      </c>
      <c r="F17" s="48"/>
      <c r="G17" s="49"/>
      <c r="H17" s="50"/>
      <c r="I17" s="51"/>
    </row>
    <row r="18" spans="1:9" ht="33.75" customHeight="1">
      <c r="A18" s="92" t="s">
        <v>38</v>
      </c>
      <c r="B18" s="16"/>
      <c r="C18" s="147" t="str">
        <f>IF(ISBLANK(INVOICE!C18),"",INVOICE!C18)</f>
        <v/>
      </c>
      <c r="D18" s="151"/>
      <c r="E18" s="92" t="s">
        <v>40</v>
      </c>
      <c r="F18" s="63"/>
      <c r="G18" s="123">
        <f>IF(ISNUMBER(DETAIL32[[#Totals],[CARTON]]),DETAIL32[[#Totals],[CARTON]],"")</f>
        <v>0</v>
      </c>
      <c r="H18" s="124" t="str">
        <f>IF(ISNUMBER(G18),"Cartons","")</f>
        <v>Cartons</v>
      </c>
      <c r="I18" s="125"/>
    </row>
    <row r="19" spans="1:9" ht="33.75" customHeight="1">
      <c r="A19" s="96" t="s">
        <v>15</v>
      </c>
      <c r="B19" s="26"/>
      <c r="C19" s="148" t="str">
        <f>IF(ISBLANK(INVOICE!C19),"",INVOICE!C19)</f>
        <v/>
      </c>
      <c r="D19" s="152"/>
      <c r="E19" s="93" t="s">
        <v>41</v>
      </c>
      <c r="F19" s="64"/>
      <c r="G19" s="126">
        <f>IF(ISNUMBER(DETAIL32[[#Totals],[PCS]]),DETAIL32[[#Totals],[PCS]],"")</f>
        <v>0</v>
      </c>
      <c r="H19" s="127" t="str">
        <f>IF(ISNUMBER(G19),"Pieces","")</f>
        <v>Pieces</v>
      </c>
      <c r="I19" s="128"/>
    </row>
    <row r="20" spans="1:9" ht="33.75" customHeight="1">
      <c r="A20" s="92"/>
      <c r="B20" s="16"/>
      <c r="C20" s="148" t="str">
        <f>IF(ISBLANK(INVOICE!C20),"",INVOICE!C20)</f>
        <v/>
      </c>
      <c r="D20" s="152"/>
      <c r="E20" s="94" t="s">
        <v>29</v>
      </c>
      <c r="F20" s="65"/>
      <c r="G20" s="129">
        <f>IF(ISNUMBER(DETAIL32[[#Totals],[UNIT WEIGHT]]),DETAIL32[[#Totals],[UNIT WEIGHT]],"")</f>
        <v>0</v>
      </c>
      <c r="H20" s="127" t="str">
        <f>IF(ISNUMBER(G20),"Type of items","")</f>
        <v>Type of items</v>
      </c>
      <c r="I20" s="130"/>
    </row>
    <row r="21" spans="1:9" ht="33.75" customHeight="1">
      <c r="A21" s="92" t="s">
        <v>16</v>
      </c>
      <c r="B21" s="16"/>
      <c r="C21" s="149" t="str">
        <f>IF(ISBLANK(INVOICE!C21),"",INVOICE!C21)</f>
        <v/>
      </c>
      <c r="D21" s="151"/>
      <c r="E21" s="93" t="s">
        <v>61</v>
      </c>
      <c r="F21" s="65"/>
      <c r="G21" s="129">
        <f>IF(ISNUMBER(DETAIL32[[#Totals],[TOTAL WEIGHT]]),DETAIL32[[#Totals],[TOTAL WEIGHT]],"")</f>
        <v>0</v>
      </c>
      <c r="H21" s="127" t="s">
        <v>62</v>
      </c>
      <c r="I21" s="131" t="str">
        <f>IF(AND(ISNUMBER(G13),ISNUMBER(G21)),ROUND(G21/G13,4),"")</f>
        <v/>
      </c>
    </row>
    <row r="22" spans="1:9" ht="33.75" customHeight="1" thickBot="1">
      <c r="A22" s="92" t="s">
        <v>17</v>
      </c>
      <c r="B22" s="16"/>
      <c r="C22" s="147" t="str">
        <f>IF(ISBLANK(INVOICE!C22),"",INVOICE!C22)</f>
        <v/>
      </c>
      <c r="D22" s="151"/>
      <c r="E22" s="95" t="s">
        <v>63</v>
      </c>
      <c r="F22" s="66"/>
      <c r="G22" s="132">
        <f>IF(ISNUMBER(DETAIL32[[#Totals],[TOTAL M3]]),DETAIL32[[#Totals],[TOTAL M3]],"")</f>
        <v>0</v>
      </c>
      <c r="H22" s="133" t="s">
        <v>64</v>
      </c>
      <c r="I22" s="134" t="str">
        <f>IF(AND(ISNUMBER(G14),ISNUMBER(G22)),ROUND(G22/G14,4),"")</f>
        <v/>
      </c>
    </row>
    <row r="23" spans="1:9" ht="33.75" customHeight="1" thickBot="1">
      <c r="A23" s="95" t="s">
        <v>18</v>
      </c>
      <c r="B23" s="28"/>
      <c r="C23" s="154" t="str">
        <f>IF(ISBLANK(INVOICE!C23),"",INVOICE!C23)</f>
        <v/>
      </c>
      <c r="D23" s="153"/>
      <c r="E23" s="90"/>
      <c r="F23" s="56"/>
      <c r="G23" s="86"/>
      <c r="H23" s="86"/>
      <c r="I23" s="87"/>
    </row>
    <row r="24" spans="1:9" ht="11.25" customHeight="1" thickBot="1">
      <c r="A24" s="1"/>
      <c r="B24" s="2"/>
      <c r="C24" s="3"/>
      <c r="D24" s="3"/>
      <c r="E24" s="4"/>
      <c r="F24" s="5"/>
      <c r="G24" s="4"/>
      <c r="H24" s="6"/>
      <c r="I24" s="6"/>
    </row>
    <row r="25" spans="1:9" ht="39" customHeight="1">
      <c r="A25" s="79" t="s">
        <v>19</v>
      </c>
      <c r="B25" s="80"/>
      <c r="C25" s="81"/>
      <c r="D25" s="79" t="s">
        <v>43</v>
      </c>
      <c r="E25" s="80"/>
      <c r="F25" s="80"/>
      <c r="G25" s="80" t="s">
        <v>39</v>
      </c>
      <c r="H25" s="80"/>
      <c r="I25" s="82"/>
    </row>
    <row r="26" spans="1:9" ht="20.25" customHeight="1">
      <c r="A26" s="170" t="str">
        <f>IF(ISBLANK(INVOICE!A26),"",INVOICE!A26)</f>
        <v/>
      </c>
      <c r="B26" s="171"/>
      <c r="C26" s="172"/>
      <c r="D26" s="83" t="s">
        <v>44</v>
      </c>
      <c r="E26" s="2"/>
      <c r="F26" s="2"/>
      <c r="G26" s="67"/>
      <c r="I26" s="69"/>
    </row>
    <row r="27" spans="1:9" ht="20.25" customHeight="1">
      <c r="A27" s="170" t="str">
        <f>IF(ISBLANK(INVOICE!A27),"",INVOICE!A27)</f>
        <v/>
      </c>
      <c r="B27" s="173"/>
      <c r="C27" s="172"/>
      <c r="D27" s="70"/>
      <c r="I27" s="69"/>
    </row>
    <row r="28" spans="1:9" ht="20.25" customHeight="1">
      <c r="A28" s="170" t="str">
        <f>IF(ISBLANK(INVOICE!A28),"",INVOICE!A28)</f>
        <v/>
      </c>
      <c r="B28" s="173"/>
      <c r="C28" s="172"/>
      <c r="D28" s="70"/>
      <c r="I28" s="69"/>
    </row>
    <row r="29" spans="1:9" ht="20.25" customHeight="1">
      <c r="A29" s="170" t="str">
        <f>IF(ISBLANK(INVOICE!A29),"",INVOICE!A29)</f>
        <v/>
      </c>
      <c r="B29" s="171"/>
      <c r="C29" s="172"/>
      <c r="D29" s="70"/>
      <c r="I29" s="69"/>
    </row>
    <row r="30" spans="1:9" ht="20.25" customHeight="1" thickBot="1">
      <c r="A30" s="174" t="str">
        <f>IF(ISBLANK(INVOICE!A30),"",INVOICE!A30)</f>
        <v/>
      </c>
      <c r="B30" s="175"/>
      <c r="C30" s="176"/>
      <c r="D30" s="71"/>
      <c r="E30" s="72"/>
      <c r="F30" s="72"/>
      <c r="G30" s="72"/>
      <c r="H30" s="72"/>
      <c r="I30" s="73"/>
    </row>
    <row r="31" spans="1:9" ht="11.25" customHeight="1"/>
    <row r="32" spans="1:9" ht="33.75" customHeight="1" thickBot="1">
      <c r="A32" s="204" t="s">
        <v>20</v>
      </c>
      <c r="B32" s="204"/>
      <c r="C32" s="204"/>
      <c r="D32" s="204"/>
      <c r="E32" s="204"/>
      <c r="F32" s="204"/>
      <c r="G32" s="204"/>
      <c r="H32" s="204"/>
      <c r="I32" s="204"/>
    </row>
    <row r="33" spans="1:9">
      <c r="A33" s="135"/>
      <c r="B33" s="136"/>
      <c r="C33" s="136"/>
      <c r="D33" s="137" t="s">
        <v>65</v>
      </c>
      <c r="E33" s="137" t="s">
        <v>65</v>
      </c>
      <c r="F33" s="137" t="s">
        <v>66</v>
      </c>
      <c r="G33" s="137" t="s">
        <v>59</v>
      </c>
      <c r="H33" s="137" t="s">
        <v>66</v>
      </c>
      <c r="I33" s="137" t="s">
        <v>59</v>
      </c>
    </row>
    <row r="34" spans="1:9" ht="40.5" customHeight="1" thickBot="1">
      <c r="A34" s="138" t="s">
        <v>22</v>
      </c>
      <c r="B34" s="139" t="s">
        <v>21</v>
      </c>
      <c r="C34" s="139" t="s">
        <v>23</v>
      </c>
      <c r="D34" s="140" t="s">
        <v>25</v>
      </c>
      <c r="E34" s="140" t="s">
        <v>41</v>
      </c>
      <c r="F34" s="140" t="s">
        <v>67</v>
      </c>
      <c r="G34" s="140" t="s">
        <v>68</v>
      </c>
      <c r="H34" s="140" t="s">
        <v>69</v>
      </c>
      <c r="I34" s="140" t="s">
        <v>70</v>
      </c>
    </row>
    <row r="35" spans="1:9" ht="52.5" customHeight="1">
      <c r="A35" s="177" t="str">
        <f>IF(ISBLANK(INVOICE!A34),"",INVOICE!A34)</f>
        <v/>
      </c>
      <c r="B35" s="177" t="str">
        <f>IF(ISBLANK(INVOICE!B34),"",INVOICE!B34)</f>
        <v/>
      </c>
      <c r="C35" s="194" t="str">
        <f>IF(ISBLANK(INVOICE!C34),"",INVOICE!C34)</f>
        <v/>
      </c>
      <c r="D35" s="196" t="str">
        <f>IF(ISBLANK(INVOICE!E34),"",INVOICE!E34)</f>
        <v/>
      </c>
      <c r="E35" s="196" t="str">
        <f>IF(ISBLANK(INVOICE!F34),"",INVOICE!F34)</f>
        <v/>
      </c>
      <c r="F35" s="197"/>
      <c r="G35" s="195"/>
      <c r="H35" s="141" t="str">
        <f>IF(AND(ISNUMBER(DETAIL32[[#This Row],[UNIT WEIGHT]]),ISNUMBER(DETAIL32[[#This Row],[PCS]])),DETAIL32[[#This Row],[PCS]]*DETAIL32[[#This Row],[UNIT WEIGHT]],"")</f>
        <v/>
      </c>
      <c r="I35" s="141" t="str">
        <f>IF(AND(ISNUMBER(DETAIL32[[#This Row],[PCS]]),ISNUMBER(DETAIL32[[#This Row],[UNIT M3]])),DETAIL32[[#This Row],[PCS]]*DETAIL32[[#This Row],[UNIT M3]],"")</f>
        <v/>
      </c>
    </row>
    <row r="36" spans="1:9" ht="52.5" customHeight="1">
      <c r="A36" s="177" t="str">
        <f>IF(ISBLANK(INVOICE!A35),"",INVOICE!A35)</f>
        <v/>
      </c>
      <c r="B36" s="177" t="str">
        <f>IF(ISBLANK(INVOICE!B35),"",INVOICE!B35)</f>
        <v/>
      </c>
      <c r="C36" s="194" t="str">
        <f>IF(ISBLANK(INVOICE!C35),"",INVOICE!C35)</f>
        <v/>
      </c>
      <c r="D36" s="196" t="str">
        <f>IF(ISBLANK(INVOICE!E35),"",INVOICE!E35)</f>
        <v/>
      </c>
      <c r="E36" s="196" t="str">
        <f>IF(ISBLANK(INVOICE!F35),"",INVOICE!F35)</f>
        <v/>
      </c>
      <c r="F36" s="197"/>
      <c r="G36" s="195"/>
      <c r="H36" s="141" t="str">
        <f>IF(AND(ISNUMBER(DETAIL32[[#This Row],[UNIT WEIGHT]]),ISNUMBER(DETAIL32[[#This Row],[PCS]])),DETAIL32[[#This Row],[PCS]]*DETAIL32[[#This Row],[UNIT WEIGHT]],"")</f>
        <v/>
      </c>
      <c r="I36" s="141" t="str">
        <f>IF(AND(ISNUMBER(DETAIL32[[#This Row],[PCS]]),ISNUMBER(DETAIL32[[#This Row],[UNIT M3]])),DETAIL32[[#This Row],[PCS]]*DETAIL32[[#This Row],[UNIT M3]],"")</f>
        <v/>
      </c>
    </row>
    <row r="37" spans="1:9" ht="52.5" customHeight="1">
      <c r="A37" s="177" t="str">
        <f>IF(ISBLANK(INVOICE!A36),"",INVOICE!A36)</f>
        <v/>
      </c>
      <c r="B37" s="177" t="str">
        <f>IF(ISBLANK(INVOICE!B36),"",INVOICE!B36)</f>
        <v/>
      </c>
      <c r="C37" s="194" t="str">
        <f>IF(ISBLANK(INVOICE!C36),"",INVOICE!C36)</f>
        <v/>
      </c>
      <c r="D37" s="196" t="str">
        <f>IF(ISBLANK(INVOICE!E36),"",INVOICE!E36)</f>
        <v/>
      </c>
      <c r="E37" s="196" t="str">
        <f>IF(ISBLANK(INVOICE!F36),"",INVOICE!F36)</f>
        <v/>
      </c>
      <c r="F37" s="197"/>
      <c r="G37" s="195"/>
      <c r="H37" s="141" t="str">
        <f>IF(AND(ISNUMBER(DETAIL32[[#This Row],[UNIT WEIGHT]]),ISNUMBER(DETAIL32[[#This Row],[PCS]])),DETAIL32[[#This Row],[PCS]]*DETAIL32[[#This Row],[UNIT WEIGHT]],"")</f>
        <v/>
      </c>
      <c r="I37" s="141" t="str">
        <f>IF(AND(ISNUMBER(DETAIL32[[#This Row],[PCS]]),ISNUMBER(DETAIL32[[#This Row],[UNIT M3]])),DETAIL32[[#This Row],[PCS]]*DETAIL32[[#This Row],[UNIT M3]],"")</f>
        <v/>
      </c>
    </row>
    <row r="38" spans="1:9" ht="45" customHeight="1">
      <c r="A38" s="177" t="str">
        <f>IF(ISBLANK(INVOICE!A37),"",INVOICE!A37)</f>
        <v/>
      </c>
      <c r="B38" s="177" t="str">
        <f>IF(ISBLANK(INVOICE!B37),"",INVOICE!B37)</f>
        <v/>
      </c>
      <c r="C38" s="194" t="str">
        <f>IF(ISBLANK(INVOICE!C37),"",INVOICE!C37)</f>
        <v/>
      </c>
      <c r="D38" s="198" t="str">
        <f>IF(ISBLANK(INVOICE!E37),"",INVOICE!E37)</f>
        <v/>
      </c>
      <c r="E38" s="198" t="str">
        <f>IF(ISBLANK(INVOICE!F37),"",INVOICE!F37)</f>
        <v/>
      </c>
      <c r="F38" s="199"/>
      <c r="G38" s="195" t="str">
        <f>IF(AND(ISNUMBER(DETAIL32[[#This Row],[CARTON]]),ISNUMBER(DETAIL32[[#This Row],[PCS]])),DETAIL32[[#This Row],[CARTON]]*DETAIL32[[#This Row],[PCS]],"")</f>
        <v/>
      </c>
      <c r="H38" s="141" t="str">
        <f>IF(AND(ISNUMBER(DETAIL32[[#This Row],[UNIT WEIGHT]]),ISNUMBER(DETAIL32[[#This Row],[PCS]])),DETAIL32[[#This Row],[PCS]]*DETAIL32[[#This Row],[UNIT WEIGHT]],"")</f>
        <v/>
      </c>
      <c r="I38" s="141" t="str">
        <f>IF(AND(ISNUMBER(DETAIL32[[#This Row],[PCS]]),ISNUMBER(DETAIL32[[#This Row],[UNIT M3]])),DETAIL32[[#This Row],[PCS]]*DETAIL32[[#This Row],[UNIT M3]],"")</f>
        <v/>
      </c>
    </row>
    <row r="39" spans="1:9" ht="45" customHeight="1">
      <c r="A39" s="177" t="str">
        <f>IF(ISBLANK(INVOICE!A38),"",INVOICE!A38)</f>
        <v/>
      </c>
      <c r="B39" s="177" t="str">
        <f>IF(ISBLANK(INVOICE!B38),"",INVOICE!B38)</f>
        <v/>
      </c>
      <c r="C39" s="194" t="str">
        <f>IF(ISBLANK(INVOICE!C38),"",INVOICE!C38)</f>
        <v/>
      </c>
      <c r="D39" s="196" t="str">
        <f>IF(ISBLANK(INVOICE!E38),"",INVOICE!E38)</f>
        <v/>
      </c>
      <c r="E39" s="196" t="str">
        <f>IF(ISBLANK(INVOICE!F38),"",INVOICE!F38)</f>
        <v/>
      </c>
      <c r="F39" s="197"/>
      <c r="G39" s="195" t="str">
        <f>IF(AND(ISNUMBER(DETAIL32[[#This Row],[CARTON]]),ISNUMBER(DETAIL32[[#This Row],[PCS]])),DETAIL32[[#This Row],[CARTON]]*DETAIL32[[#This Row],[PCS]],"")</f>
        <v/>
      </c>
      <c r="H39" s="141" t="str">
        <f>IF(AND(ISNUMBER(DETAIL32[[#This Row],[UNIT WEIGHT]]),ISNUMBER(DETAIL32[[#This Row],[PCS]])),DETAIL32[[#This Row],[PCS]]*DETAIL32[[#This Row],[UNIT WEIGHT]],"")</f>
        <v/>
      </c>
      <c r="I39" s="141" t="str">
        <f>IF(AND(ISNUMBER(DETAIL32[[#This Row],[PCS]]),ISNUMBER(DETAIL32[[#This Row],[UNIT M3]])),DETAIL32[[#This Row],[PCS]]*DETAIL32[[#This Row],[UNIT M3]],"")</f>
        <v/>
      </c>
    </row>
    <row r="40" spans="1:9" ht="45" customHeight="1">
      <c r="A40" s="177" t="str">
        <f>IF(ISBLANK(INVOICE!A39),"",INVOICE!A39)</f>
        <v/>
      </c>
      <c r="B40" s="177" t="str">
        <f>IF(ISBLANK(INVOICE!B39),"",INVOICE!B39)</f>
        <v/>
      </c>
      <c r="C40" s="194" t="str">
        <f>IF(ISBLANK(INVOICE!C39),"",INVOICE!C39)</f>
        <v/>
      </c>
      <c r="D40" s="196" t="str">
        <f>IF(ISBLANK(INVOICE!E39),"",INVOICE!E39)</f>
        <v/>
      </c>
      <c r="E40" s="196" t="str">
        <f>IF(ISBLANK(INVOICE!F39),"",INVOICE!F39)</f>
        <v/>
      </c>
      <c r="F40" s="197"/>
      <c r="G40" s="195" t="str">
        <f>IF(AND(ISNUMBER(DETAIL32[[#This Row],[CARTON]]),ISNUMBER(DETAIL32[[#This Row],[PCS]])),DETAIL32[[#This Row],[CARTON]]*DETAIL32[[#This Row],[PCS]],"")</f>
        <v/>
      </c>
      <c r="H40" s="141" t="str">
        <f>IF(AND(ISNUMBER(DETAIL32[[#This Row],[UNIT WEIGHT]]),ISNUMBER(DETAIL32[[#This Row],[PCS]])),DETAIL32[[#This Row],[PCS]]*DETAIL32[[#This Row],[UNIT WEIGHT]],"")</f>
        <v/>
      </c>
      <c r="I40" s="141" t="str">
        <f>IF(AND(ISNUMBER(DETAIL32[[#This Row],[PCS]]),ISNUMBER(DETAIL32[[#This Row],[UNIT M3]])),DETAIL32[[#This Row],[PCS]]*DETAIL32[[#This Row],[UNIT M3]],"")</f>
        <v/>
      </c>
    </row>
    <row r="41" spans="1:9" ht="45" customHeight="1">
      <c r="A41" s="177" t="str">
        <f>IF(ISBLANK(INVOICE!A40),"",INVOICE!A40)</f>
        <v/>
      </c>
      <c r="B41" s="177" t="str">
        <f>IF(ISBLANK(INVOICE!B40),"",INVOICE!B40)</f>
        <v/>
      </c>
      <c r="C41" s="194" t="str">
        <f>IF(ISBLANK(INVOICE!C40),"",INVOICE!C40)</f>
        <v/>
      </c>
      <c r="D41" s="196" t="str">
        <f>IF(ISBLANK(INVOICE!E40),"",INVOICE!E40)</f>
        <v/>
      </c>
      <c r="E41" s="196" t="str">
        <f>IF(ISBLANK(INVOICE!F40),"",INVOICE!F40)</f>
        <v/>
      </c>
      <c r="F41" s="197"/>
      <c r="G41" s="195" t="str">
        <f>IF(AND(ISNUMBER(DETAIL32[[#This Row],[CARTON]]),ISNUMBER(DETAIL32[[#This Row],[PCS]])),DETAIL32[[#This Row],[CARTON]]*DETAIL32[[#This Row],[PCS]],"")</f>
        <v/>
      </c>
      <c r="H41" s="141" t="str">
        <f>IF(AND(ISNUMBER(DETAIL32[[#This Row],[UNIT WEIGHT]]),ISNUMBER(DETAIL32[[#This Row],[PCS]])),DETAIL32[[#This Row],[PCS]]*DETAIL32[[#This Row],[UNIT WEIGHT]],"")</f>
        <v/>
      </c>
      <c r="I41" s="141" t="str">
        <f>IF(AND(ISNUMBER(DETAIL32[[#This Row],[PCS]]),ISNUMBER(DETAIL32[[#This Row],[UNIT M3]])),DETAIL32[[#This Row],[PCS]]*DETAIL32[[#This Row],[UNIT M3]],"")</f>
        <v/>
      </c>
    </row>
    <row r="42" spans="1:9" ht="45" customHeight="1">
      <c r="A42" s="177" t="str">
        <f>IF(ISBLANK(INVOICE!A41),"",INVOICE!A41)</f>
        <v/>
      </c>
      <c r="B42" s="177" t="str">
        <f>IF(ISBLANK(INVOICE!B41),"",INVOICE!B41)</f>
        <v/>
      </c>
      <c r="C42" s="194" t="str">
        <f>IF(ISBLANK(INVOICE!C41),"",INVOICE!C41)</f>
        <v/>
      </c>
      <c r="D42" s="196" t="str">
        <f>IF(ISBLANK(INVOICE!E41),"",INVOICE!E41)</f>
        <v/>
      </c>
      <c r="E42" s="196" t="str">
        <f>IF(ISBLANK(INVOICE!F41),"",INVOICE!F41)</f>
        <v/>
      </c>
      <c r="F42" s="197"/>
      <c r="G42" s="195" t="str">
        <f>IF(AND(ISNUMBER(DETAIL32[[#This Row],[CARTON]]),ISNUMBER(DETAIL32[[#This Row],[PCS]])),DETAIL32[[#This Row],[CARTON]]*DETAIL32[[#This Row],[PCS]],"")</f>
        <v/>
      </c>
      <c r="H42" s="141" t="str">
        <f>IF(AND(ISNUMBER(DETAIL32[[#This Row],[UNIT WEIGHT]]),ISNUMBER(DETAIL32[[#This Row],[PCS]])),DETAIL32[[#This Row],[PCS]]*DETAIL32[[#This Row],[UNIT WEIGHT]],"")</f>
        <v/>
      </c>
      <c r="I42" s="141" t="str">
        <f>IF(AND(ISNUMBER(DETAIL32[[#This Row],[PCS]]),ISNUMBER(DETAIL32[[#This Row],[UNIT M3]])),DETAIL32[[#This Row],[PCS]]*DETAIL32[[#This Row],[UNIT M3]],"")</f>
        <v/>
      </c>
    </row>
    <row r="43" spans="1:9" ht="45" customHeight="1">
      <c r="A43" s="177" t="str">
        <f>IF(ISBLANK(INVOICE!A42),"",INVOICE!A42)</f>
        <v/>
      </c>
      <c r="B43" s="177" t="str">
        <f>IF(ISBLANK(INVOICE!B42),"",INVOICE!B42)</f>
        <v/>
      </c>
      <c r="C43" s="194" t="str">
        <f>IF(ISBLANK(INVOICE!C42),"",INVOICE!C42)</f>
        <v/>
      </c>
      <c r="D43" s="196" t="str">
        <f>IF(ISBLANK(INVOICE!E42),"",INVOICE!E42)</f>
        <v/>
      </c>
      <c r="E43" s="196" t="str">
        <f>IF(ISBLANK(INVOICE!F42),"",INVOICE!F42)</f>
        <v/>
      </c>
      <c r="F43" s="197"/>
      <c r="G43" s="195" t="str">
        <f>IF(AND(ISNUMBER(DETAIL32[[#This Row],[CARTON]]),ISNUMBER(DETAIL32[[#This Row],[PCS]])),DETAIL32[[#This Row],[CARTON]]*DETAIL32[[#This Row],[PCS]],"")</f>
        <v/>
      </c>
      <c r="H43" s="141" t="str">
        <f>IF(AND(ISNUMBER(DETAIL32[[#This Row],[UNIT WEIGHT]]),ISNUMBER(DETAIL32[[#This Row],[PCS]])),DETAIL32[[#This Row],[PCS]]*DETAIL32[[#This Row],[UNIT WEIGHT]],"")</f>
        <v/>
      </c>
      <c r="I43" s="141" t="str">
        <f>IF(AND(ISNUMBER(DETAIL32[[#This Row],[PCS]]),ISNUMBER(DETAIL32[[#This Row],[UNIT M3]])),DETAIL32[[#This Row],[PCS]]*DETAIL32[[#This Row],[UNIT M3]],"")</f>
        <v/>
      </c>
    </row>
    <row r="44" spans="1:9" ht="45" customHeight="1">
      <c r="A44" s="177" t="str">
        <f>IF(ISBLANK(INVOICE!A43),"",INVOICE!A43)</f>
        <v/>
      </c>
      <c r="B44" s="177" t="str">
        <f>IF(ISBLANK(INVOICE!B43),"",INVOICE!B43)</f>
        <v/>
      </c>
      <c r="C44" s="194" t="str">
        <f>IF(ISBLANK(INVOICE!C43),"",INVOICE!C43)</f>
        <v/>
      </c>
      <c r="D44" s="196" t="str">
        <f>IF(ISBLANK(INVOICE!E43),"",INVOICE!E43)</f>
        <v/>
      </c>
      <c r="E44" s="196" t="str">
        <f>IF(ISBLANK(INVOICE!F43),"",INVOICE!F43)</f>
        <v/>
      </c>
      <c r="F44" s="197"/>
      <c r="G44" s="195" t="str">
        <f>IF(AND(ISNUMBER(DETAIL32[[#This Row],[CARTON]]),ISNUMBER(DETAIL32[[#This Row],[PCS]])),DETAIL32[[#This Row],[CARTON]]*DETAIL32[[#This Row],[PCS]],"")</f>
        <v/>
      </c>
      <c r="H44" s="141" t="str">
        <f>IF(AND(ISNUMBER(DETAIL32[[#This Row],[UNIT WEIGHT]]),ISNUMBER(DETAIL32[[#This Row],[PCS]])),DETAIL32[[#This Row],[PCS]]*DETAIL32[[#This Row],[UNIT WEIGHT]],"")</f>
        <v/>
      </c>
      <c r="I44" s="141" t="str">
        <f>IF(AND(ISNUMBER(DETAIL32[[#This Row],[PCS]]),ISNUMBER(DETAIL32[[#This Row],[UNIT M3]])),DETAIL32[[#This Row],[PCS]]*DETAIL32[[#This Row],[UNIT M3]],"")</f>
        <v/>
      </c>
    </row>
    <row r="45" spans="1:9" ht="45" customHeight="1">
      <c r="A45" s="142" t="s">
        <v>28</v>
      </c>
      <c r="B45" s="143"/>
      <c r="C45" s="144"/>
      <c r="D45" s="145">
        <f>SUBTOTAL(109,DETAIL32[CARTON])</f>
        <v>0</v>
      </c>
      <c r="E45" s="145">
        <f>SUBTOTAL(109,DETAIL32[PCS])</f>
        <v>0</v>
      </c>
      <c r="F45" s="200">
        <f>SUBTOTAL(103,DETAIL32[UNIT WEIGHT])</f>
        <v>0</v>
      </c>
      <c r="G45" s="146"/>
      <c r="H45" s="146">
        <f>SUBTOTAL(109,DETAIL32[TOTAL WEIGHT])</f>
        <v>0</v>
      </c>
      <c r="I45" s="146">
        <f>SUBTOTAL(109,DETAIL32[TOTAL M3])</f>
        <v>0</v>
      </c>
    </row>
    <row r="46" spans="1:9" ht="45" customHeight="1"/>
    <row r="47" spans="1:9" ht="45" customHeight="1"/>
    <row r="48" spans="1:9" ht="45" customHeight="1"/>
    <row r="49" ht="45" customHeight="1"/>
    <row r="50" ht="45" customHeight="1"/>
    <row r="51" ht="45" customHeight="1"/>
    <row r="52" ht="45" customHeight="1"/>
    <row r="53" ht="45" customHeight="1"/>
    <row r="54" ht="45" customHeight="1"/>
    <row r="55" ht="45" customHeight="1"/>
    <row r="56" ht="45" customHeight="1"/>
    <row r="57" ht="45" customHeight="1"/>
    <row r="58" ht="45" customHeight="1"/>
    <row r="59" ht="45" customHeight="1"/>
    <row r="60" ht="45" customHeight="1"/>
    <row r="61" ht="45" customHeight="1"/>
    <row r="62" ht="45" customHeight="1"/>
    <row r="63" ht="45" customHeight="1"/>
    <row r="64" ht="45" customHeight="1"/>
    <row r="65" ht="45" customHeight="1"/>
    <row r="66" ht="45" customHeight="1"/>
    <row r="67" ht="45" customHeight="1"/>
    <row r="68" ht="45" customHeight="1"/>
    <row r="69" ht="45" customHeight="1"/>
    <row r="70" ht="45" customHeight="1"/>
    <row r="71" ht="45" customHeight="1"/>
    <row r="72" ht="45" customHeight="1"/>
    <row r="73" ht="45" customHeight="1"/>
    <row r="74" ht="45" customHeight="1"/>
    <row r="75" ht="45" customHeight="1"/>
  </sheetData>
  <mergeCells count="2">
    <mergeCell ref="A1:I1"/>
    <mergeCell ref="A32:I32"/>
  </mergeCells>
  <phoneticPr fontId="4"/>
  <printOptions horizontalCentered="1"/>
  <pageMargins left="0.39370078740157483" right="0.39370078740157483" top="0.59055118110236227" bottom="0.59055118110236227" header="0.39370078740157483" footer="0.39370078740157483"/>
  <pageSetup paperSize="9" scale="50" fitToHeight="0" orientation="portrait" horizontalDpi="1200" verticalDpi="1200" r:id="rId1"/>
  <headerFooter>
    <oddHeader>&amp;L&amp;"-,太字"&amp;8PACKING LIST (P-SCI) &amp;R&amp;"-,太字"&amp;8TRA-CLI-TAR-0017 (2025.08)</oddHeader>
    <oddFooter>&amp;L&amp;"-,太字"Company Name&amp;C&amp;"-,太字"&amp;P / &amp;N Pages&amp;R&amp;8docs.illogs.com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INVOICE</vt:lpstr>
      <vt:lpstr>PACKING LIST</vt:lpstr>
      <vt:lpstr>INVOICE!Print_Titles</vt:lpstr>
      <vt:lpstr>'PACKING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Minato Arakaki</dc:creator>
  <cp:lastModifiedBy>Minato Arakaki</cp:lastModifiedBy>
  <cp:lastPrinted>2025-08-26T11:58:16Z</cp:lastPrinted>
  <dcterms:created xsi:type="dcterms:W3CDTF">2020-12-28T03:44:47Z</dcterms:created>
  <dcterms:modified xsi:type="dcterms:W3CDTF">2025-08-26T12:22:30Z</dcterms:modified>
</cp:coreProperties>
</file>